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zd-my.sharepoint.com/personal/mpogoreli21_unizd_hr/Documents/Documents/3. Financijski plan/Prijedlog plana 2024-2026/Poslano 12-2023/"/>
    </mc:Choice>
  </mc:AlternateContent>
  <xr:revisionPtr revIDLastSave="41" documentId="8_{1F8DDF80-5EA4-47E9-8C22-EDFC01B568D1}" xr6:coauthVersionLast="47" xr6:coauthVersionMax="47" xr10:uidLastSave="{9E6C813D-EB54-4552-9DDE-175E7B260872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28680" yWindow="2595" windowWidth="21840" windowHeight="1314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2" l="1"/>
  <c r="H13" i="4" l="1"/>
  <c r="G13" i="4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10" i="35" l="1"/>
  <c r="D26" i="35"/>
  <c r="E26" i="35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6" i="12" s="1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<sst xmlns="http://schemas.openxmlformats.org/spreadsheetml/2006/main" count="13794" uniqueCount="4845">
  <si>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</si>
  <si>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</si>
  <si>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</si>
  <si>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</si>
  <si>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</si>
  <si>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</si>
  <si>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</si>
  <si>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</si>
  <si>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</si>
  <si>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</si>
  <si>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</si>
  <si>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</si>
  <si>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</si>
  <si>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</si>
  <si>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</si>
  <si>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</si>
  <si>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</si>
  <si>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</si>
  <si>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</si>
  <si>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</si>
  <si>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</si>
  <si>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</si>
  <si>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</si>
  <si>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</si>
  <si>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</si>
  <si>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</si>
  <si>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</si>
  <si>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</si>
  <si>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</si>
  <si>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</si>
  <si>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</si>
  <si>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</si>
  <si>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</si>
  <si>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</si>
  <si>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</si>
  <si>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</si>
  <si>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</si>
  <si>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</si>
  <si>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</si>
  <si>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</si>
  <si>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</si>
  <si>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</si>
  <si>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</si>
  <si>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</si>
  <si>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</si>
  <si>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</si>
  <si>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</si>
  <si>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</si>
  <si>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</si>
  <si>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</si>
  <si>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</si>
  <si>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</si>
  <si>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</si>
  <si>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</si>
  <si>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</si>
  <si>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</si>
  <si>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</si>
  <si>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</si>
  <si>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</si>
  <si>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</si>
  <si>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</si>
  <si>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</si>
  <si>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</si>
  <si>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</si>
  <si>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</si>
  <si>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</si>
  <si>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</si>
  <si>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</si>
  <si>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</si>
  <si>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</si>
  <si>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</si>
  <si>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</si>
  <si>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</si>
  <si>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</si>
  <si>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</si>
  <si>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</si>
  <si>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</si>
  <si>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</si>
  <si>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</si>
  <si>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</si>
  <si>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</si>
  <si>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</si>
  <si>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</si>
  <si>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</si>
  <si>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</si>
  <si>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</si>
  <si>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</si>
  <si>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</si>
  <si>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</si>
  <si>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</si>
  <si>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</si>
  <si>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</si>
  <si>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</si>
  <si>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</si>
  <si>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</si>
  <si>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</si>
  <si>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</si>
  <si>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</si>
  <si>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</si>
  <si>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</si>
  <si>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</si>
  <si>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</si>
  <si>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</si>
  <si>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</si>
  <si>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</si>
  <si>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</si>
  <si>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</si>
  <si>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</si>
  <si>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</si>
  <si>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</si>
  <si>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</si>
  <si>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</si>
  <si>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</si>
  <si>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</si>
  <si>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</si>
  <si>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</si>
  <si>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</si>
  <si>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</si>
  <si>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</si>
  <si>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</si>
  <si>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</si>
  <si>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</si>
  <si>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</si>
  <si>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</si>
  <si>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</si>
  <si>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</si>
  <si>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</si>
  <si>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</si>
  <si>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</si>
  <si>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</si>
  <si>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</si>
  <si>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</si>
  <si>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</si>
  <si>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</si>
  <si>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</si>
  <si>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</si>
  <si>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</si>
  <si>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</si>
  <si>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</si>
  <si>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</si>
  <si>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</si>
  <si>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</si>
  <si>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</si>
  <si>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</si>
  <si>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</si>
  <si>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</si>
  <si>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</si>
  <si>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</si>
  <si>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</si>
  <si>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</si>
  <si>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</si>
  <si>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</si>
  <si>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</si>
  <si>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</si>
  <si>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</si>
  <si>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</si>
  <si>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</si>
  <si>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</si>
  <si>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</si>
  <si>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</si>
  <si>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</si>
  <si>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</si>
  <si>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</si>
  <si>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</si>
  <si>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</si>
  <si>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</si>
  <si>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</si>
  <si>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</si>
  <si>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</si>
  <si>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</si>
  <si>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</si>
  <si>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</si>
  <si>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</si>
  <si>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</si>
  <si>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</si>
  <si>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</si>
  <si>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</si>
  <si>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</si>
  <si>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</si>
  <si>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</si>
  <si>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</si>
  <si>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</si>
  <si>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</si>
  <si>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</si>
  <si>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</si>
  <si>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</si>
  <si>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</si>
  <si>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</si>
  <si>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</si>
  <si>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</si>
  <si>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</si>
  <si>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</si>
  <si>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</si>
  <si>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</si>
  <si>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</si>
  <si>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</si>
  <si>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</si>
  <si>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</si>
  <si>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</si>
  <si>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</si>
  <si>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</si>
  <si>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</si>
  <si>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</si>
  <si>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</si>
  <si>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</si>
  <si>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</si>
  <si>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</si>
  <si>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</si>
  <si>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</si>
  <si>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</si>
  <si>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</si>
  <si>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</si>
  <si>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</si>
  <si>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</si>
  <si>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</si>
  <si>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</si>
  <si>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</si>
  <si>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</si>
  <si>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</si>
  <si>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</si>
  <si>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</si>
  <si>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</si>
  <si>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</si>
  <si>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</si>
  <si>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</si>
  <si>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</si>
  <si>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</si>
  <si>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</si>
  <si>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</si>
  <si>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</si>
  <si>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</si>
  <si>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</si>
  <si>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</si>
  <si>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</si>
  <si>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</si>
  <si>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</si>
  <si>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</si>
  <si>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</si>
  <si>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</si>
  <si>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</si>
  <si>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</si>
  <si>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</si>
  <si>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</si>
  <si>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</si>
  <si>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</si>
  <si>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</si>
  <si>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</si>
  <si>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</si>
  <si>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</si>
  <si>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</si>
  <si>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</si>
  <si>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</si>
  <si>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</si>
  <si>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</si>
  <si>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</si>
  <si>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</si>
  <si>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</si>
  <si>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</si>
  <si>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</si>
  <si>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</si>
  <si>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</si>
  <si>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</si>
  <si>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</si>
  <si>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</si>
  <si>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</si>
  <si>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</si>
  <si>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</si>
  <si>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</si>
  <si>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</si>
  <si>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</si>
  <si>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</si>
  <si>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</si>
  <si>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</si>
  <si>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</si>
  <si>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</si>
  <si>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</si>
  <si>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</si>
  <si>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</si>
  <si>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</si>
  <si>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</si>
  <si>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</si>
  <si>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</si>
  <si>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</si>
  <si>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</si>
  <si>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</si>
  <si>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</si>
  <si>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</si>
  <si>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</si>
  <si>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</si>
  <si>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</si>
  <si>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</si>
  <si>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</si>
  <si>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</si>
  <si>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</si>
  <si>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</si>
  <si>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</si>
  <si>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</si>
  <si>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</si>
  <si>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</si>
  <si>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</si>
  <si>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</si>
  <si>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</si>
  <si>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</si>
  <si>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</si>
  <si>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</si>
  <si>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</si>
  <si>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</si>
  <si>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</si>
  <si>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</si>
  <si>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</si>
  <si>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</si>
  <si>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</si>
  <si>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</si>
  <si>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</si>
  <si>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</si>
  <si>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</si>
  <si>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</si>
  <si>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</si>
  <si>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</si>
  <si>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</si>
  <si>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</si>
  <si>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</si>
  <si>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</si>
  <si>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</si>
  <si>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</si>
  <si>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</si>
  <si>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</si>
  <si>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</si>
  <si>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</si>
  <si>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</si>
  <si>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</si>
  <si>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</si>
  <si>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</si>
  <si>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</si>
  <si>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</si>
  <si>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</si>
  <si>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</si>
  <si>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</si>
  <si>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</si>
  <si>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</si>
  <si>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</si>
  <si>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</si>
  <si>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</si>
  <si>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</si>
  <si>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</si>
  <si>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</si>
  <si>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</si>
  <si>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</si>
  <si>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</si>
  <si>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</si>
  <si>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</si>
  <si>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</si>
  <si>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</si>
  <si>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</si>
  <si>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</si>
  <si>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</si>
  <si>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</si>
  <si>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</si>
  <si>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</si>
  <si>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</si>
  <si>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</si>
  <si>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</si>
  <si>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</si>
  <si>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</si>
  <si>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</si>
  <si>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</si>
  <si>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</si>
  <si>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</si>
  <si>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</si>
  <si>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</si>
  <si>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</si>
  <si>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</si>
  <si>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</si>
  <si>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</si>
  <si>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</si>
  <si>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</si>
  <si>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</si>
  <si>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</si>
  <si>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</si>
  <si>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</si>
  <si>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</si>
  <si>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</si>
  <si>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</si>
  <si>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</si>
  <si>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</si>
  <si>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</si>
  <si>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</si>
  <si>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</si>
  <si>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</si>
  <si>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</si>
  <si>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</si>
  <si>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</si>
  <si>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</si>
  <si>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</si>
  <si>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</si>
  <si>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</si>
  <si>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</si>
  <si>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</si>
  <si>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</si>
  <si>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</si>
  <si>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</si>
  <si>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</si>
  <si>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</si>
  <si>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</si>
  <si>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</si>
  <si>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</si>
  <si>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</si>
  <si>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</si>
  <si>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</si>
  <si>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</si>
  <si>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</si>
  <si>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</si>
  <si>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</si>
  <si>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</si>
  <si>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</si>
  <si>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</si>
  <si>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</si>
  <si>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</si>
  <si>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</si>
  <si>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</si>
  <si>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</si>
  <si>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</si>
  <si>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</si>
  <si>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</si>
  <si>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</si>
  <si>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</si>
  <si>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</si>
  <si>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</si>
  <si>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</si>
  <si>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</si>
  <si>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</si>
  <si>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</si>
  <si>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</si>
  <si>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</si>
  <si>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</si>
  <si>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</si>
  <si>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</si>
  <si>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</si>
  <si>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</si>
  <si>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</si>
  <si>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</si>
  <si>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</si>
  <si>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</si>
  <si>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</si>
  <si>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</si>
  <si>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</si>
  <si>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</si>
  <si>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</si>
  <si>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</si>
  <si>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</si>
  <si>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</si>
  <si>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</si>
  <si>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</si>
  <si>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</si>
  <si>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</si>
  <si>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</si>
  <si>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</si>
  <si>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</si>
  <si>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</si>
  <si>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</si>
  <si>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</si>
  <si>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</si>
  <si>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</si>
  <si>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</si>
  <si>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</si>
  <si>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</si>
  <si>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</si>
  <si>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</si>
  <si>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</si>
  <si>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</si>
  <si>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</si>
  <si>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</si>
  <si>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</si>
  <si>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</si>
  <si>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</si>
  <si>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</si>
  <si>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</si>
  <si>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</si>
  <si>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</si>
  <si>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</si>
  <si>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</si>
  <si>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</si>
  <si>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</si>
  <si>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</si>
  <si>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</si>
  <si>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</si>
  <si>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</si>
  <si>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</si>
  <si>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</si>
  <si>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</si>
  <si>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</si>
  <si>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</si>
  <si>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</si>
  <si>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</si>
  <si>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</si>
  <si>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</si>
  <si>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</si>
  <si>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</si>
  <si>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</si>
  <si>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</si>
  <si>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</si>
  <si>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</si>
  <si>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</si>
  <si>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</si>
  <si>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</si>
  <si>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</si>
  <si>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</si>
  <si>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</si>
  <si>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</si>
  <si>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</si>
  <si>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</si>
  <si>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</si>
  <si>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</si>
  <si>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</si>
  <si>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</si>
  <si>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</si>
  <si>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</si>
  <si>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</si>
  <si>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</si>
  <si>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</si>
  <si>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</si>
  <si>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</si>
  <si>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</si>
  <si>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</si>
  <si>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</si>
  <si>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</si>
  <si>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</si>
  <si>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</si>
  <si>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</si>
  <si>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</si>
  <si>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</si>
  <si>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</si>
  <si>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</si>
  <si>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</si>
  <si>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</si>
  <si>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</si>
  <si>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</si>
  <si>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</si>
  <si>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</si>
  <si>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</si>
  <si>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</si>
  <si>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</si>
  <si>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</si>
  <si>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</si>
  <si>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</si>
  <si>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</si>
  <si>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</si>
  <si>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</si>
  <si>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</si>
  <si>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</si>
  <si>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</si>
  <si>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</si>
  <si>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</si>
  <si>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</si>
  <si>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</si>
  <si>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</si>
  <si>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</si>
  <si>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</si>
  <si>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</si>
  <si>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</si>
  <si>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</si>
  <si>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</si>
  <si>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</si>
  <si>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</si>
  <si>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</si>
  <si>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</si>
  <si>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</si>
  <si>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</si>
  <si>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</si>
  <si>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</si>
  <si>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</si>
  <si>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</si>
  <si>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</si>
  <si>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</si>
  <si>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</si>
  <si>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</si>
  <si>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</si>
  <si>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</si>
  <si>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</si>
  <si>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</si>
  <si>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</si>
  <si>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</si>
  <si>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</si>
  <si>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</si>
  <si>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</si>
  <si>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</si>
  <si>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</si>
  <si>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</si>
  <si>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</si>
  <si>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</si>
  <si>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</si>
  <si>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</si>
  <si>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</si>
  <si>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</si>
  <si>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</si>
  <si>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</si>
  <si>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</si>
  <si>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</si>
  <si>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</si>
  <si>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</si>
  <si>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</si>
  <si>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</si>
  <si>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</si>
  <si>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</si>
  <si>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</si>
  <si>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</si>
  <si>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</si>
  <si>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</si>
  <si>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</si>
  <si>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</si>
  <si>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</si>
  <si>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</si>
  <si>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</si>
  <si>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</si>
  <si>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</si>
  <si>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</si>
  <si>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</si>
  <si>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</si>
  <si>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</si>
  <si>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</si>
  <si>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</si>
  <si>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</si>
  <si>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</si>
  <si>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</si>
  <si>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</si>
  <si>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</si>
  <si>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</si>
  <si>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</si>
  <si>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</si>
  <si>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</si>
  <si>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</si>
  <si>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</si>
  <si>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</si>
  <si>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</si>
  <si>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</si>
  <si>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</si>
  <si>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</si>
  <si>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</si>
  <si>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</si>
  <si>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</si>
  <si>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</si>
  <si>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</si>
  <si>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</si>
  <si>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</si>
  <si>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</si>
  <si>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</si>
  <si>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</si>
  <si>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</si>
  <si>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</si>
  <si>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</si>
  <si>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</si>
  <si>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</si>
  <si>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</si>
  <si>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</si>
  <si>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</si>
  <si>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</si>
  <si>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</si>
  <si>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</si>
  <si>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</si>
  <si>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</si>
  <si>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</si>
  <si>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</si>
  <si>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</si>
  <si>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</si>
  <si>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</si>
  <si>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</si>
  <si>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</si>
  <si>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</si>
  <si>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</si>
  <si>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</si>
  <si>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</si>
  <si>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</si>
  <si>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</si>
  <si>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</si>
  <si>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</si>
  <si>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</si>
  <si>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</si>
  <si>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</si>
  <si>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</si>
  <si>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</si>
  <si>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</si>
  <si>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</si>
  <si>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</si>
  <si>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</si>
  <si>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</si>
  <si>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</si>
  <si>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</si>
  <si>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</si>
  <si>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</si>
  <si>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</si>
  <si>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</si>
  <si>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</si>
  <si>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</si>
  <si>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</si>
  <si>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</si>
  <si>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</si>
  <si>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</si>
  <si>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</si>
  <si>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</si>
  <si>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</si>
  <si>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</si>
  <si>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</si>
  <si>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</si>
  <si>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</si>
  <si>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</si>
  <si>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</si>
  <si>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</si>
  <si>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</si>
  <si>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</si>
  <si>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</si>
  <si>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</si>
  <si>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</si>
  <si>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</si>
  <si>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</si>
  <si>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</si>
  <si>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</si>
  <si>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</si>
  <si>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</si>
  <si>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</si>
  <si>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</si>
  <si>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</si>
  <si>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</si>
  <si>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</si>
  <si>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</si>
  <si>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</si>
  <si>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</si>
  <si>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</si>
  <si>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</si>
  <si>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</si>
  <si>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</si>
  <si>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</si>
  <si>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</si>
  <si>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</si>
  <si>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</si>
  <si>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</si>
  <si>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</si>
  <si>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</si>
  <si>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</si>
  <si>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</si>
  <si>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</si>
  <si>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</si>
  <si>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</si>
  <si>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</si>
  <si>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</si>
  <si>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</si>
  <si>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</si>
  <si>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</si>
  <si>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</si>
  <si>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</si>
  <si>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</si>
  <si>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</si>
  <si>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</si>
  <si>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</si>
  <si>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</si>
  <si>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</si>
  <si>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</si>
  <si>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</si>
  <si>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</si>
  <si>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</si>
  <si>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</si>
  <si>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</si>
  <si>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</si>
  <si>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</si>
  <si>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</si>
  <si>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</si>
  <si>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</si>
  <si>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</si>
  <si>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</si>
  <si>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</si>
  <si>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</si>
  <si>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</si>
  <si>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</si>
  <si>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</si>
  <si>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</si>
  <si>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</si>
  <si>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</si>
  <si>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</si>
  <si>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</si>
  <si>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</si>
  <si>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</si>
  <si>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</si>
  <si>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</si>
  <si>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</si>
  <si>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</si>
  <si>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</si>
  <si>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</si>
  <si>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</si>
  <si>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</si>
  <si>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</si>
  <si>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</si>
  <si>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</si>
  <si>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</si>
  <si>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</si>
  <si>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</si>
  <si>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</si>
  <si>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</si>
  <si>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</si>
  <si>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</si>
  <si>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</si>
  <si>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</si>
  <si>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</si>
  <si>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</si>
  <si>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</si>
  <si>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</si>
  <si>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</si>
  <si>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</si>
  <si>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</si>
  <si>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</si>
  <si>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</si>
  <si>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</si>
  <si>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</si>
  <si>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</si>
  <si>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</si>
  <si>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</si>
  <si>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</si>
  <si>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</si>
  <si>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</si>
  <si>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</si>
  <si>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</si>
  <si>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</si>
  <si>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</si>
  <si>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</si>
  <si>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</si>
  <si>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</si>
  <si>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</si>
  <si>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</si>
  <si>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</si>
  <si>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</si>
  <si>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</si>
  <si>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</si>
  <si>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</si>
  <si>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</si>
  <si>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</si>
  <si>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</si>
  <si>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</si>
  <si>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</si>
  <si>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</si>
  <si>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</si>
  <si>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</si>
  <si>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</si>
  <si>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</si>
  <si>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</si>
  <si>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</si>
  <si>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</si>
  <si>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</si>
  <si>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</si>
  <si>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</si>
  <si>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</si>
  <si>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</si>
  <si>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</si>
  <si>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</si>
  <si>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</si>
  <si>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</si>
  <si>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</si>
  <si>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</si>
  <si>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</si>
  <si>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</si>
  <si>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</si>
  <si>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</si>
  <si>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</si>
  <si>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</si>
  <si>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</si>
  <si>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</si>
  <si>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</si>
  <si>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</si>
  <si>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</si>
  <si>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</si>
  <si>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</si>
  <si>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</si>
  <si>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</si>
  <si>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</si>
  <si>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</si>
  <si>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</si>
  <si>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</si>
  <si>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</si>
  <si>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</si>
  <si>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</si>
  <si>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</si>
  <si>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</si>
  <si>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</si>
  <si>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</si>
  <si>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</si>
  <si>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</si>
  <si>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</si>
  <si>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</si>
  <si>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</si>
  <si>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</si>
  <si>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</si>
  <si>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</si>
  <si>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</si>
  <si>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</si>
  <si>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</si>
  <si>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</si>
  <si>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</si>
  <si>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</si>
  <si>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</si>
  <si>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</si>
  <si>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</si>
  <si>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</si>
  <si>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</si>
  <si>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</si>
  <si>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</si>
  <si>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</si>
  <si>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</si>
  <si>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</si>
  <si>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</si>
  <si>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</si>
  <si>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</si>
  <si>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</si>
  <si>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</si>
  <si>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</si>
  <si>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</si>
  <si>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</si>
  <si>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</si>
  <si>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</si>
  <si>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</si>
  <si>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</si>
  <si>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</si>
  <si>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</si>
  <si>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</si>
  <si>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</si>
  <si>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</si>
  <si>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</si>
  <si>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</si>
  <si>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</si>
  <si>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</si>
  <si>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</si>
  <si>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</si>
  <si>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</si>
  <si>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</si>
  <si>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</si>
  <si>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</si>
  <si>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</si>
  <si>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</si>
  <si>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</si>
  <si>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</si>
  <si>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</si>
  <si>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</si>
  <si>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</si>
  <si>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</si>
  <si>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</si>
  <si>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</si>
  <si>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</si>
  <si>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</si>
  <si>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</si>
  <si>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</si>
  <si>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</si>
  <si>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</si>
  <si>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</si>
  <si>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</si>
  <si>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</si>
  <si>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</si>
  <si>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</si>
  <si>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</si>
  <si>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</si>
  <si>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</si>
  <si>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</si>
  <si>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</si>
  <si>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</si>
  <si>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</si>
  <si>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</si>
  <si>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</si>
  <si>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</si>
  <si>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</si>
  <si>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</si>
  <si>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</si>
  <si>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</si>
  <si>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</si>
  <si>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</si>
  <si>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</si>
  <si>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</si>
  <si>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</si>
  <si>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</si>
  <si>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</si>
  <si>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</si>
  <si>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</si>
  <si>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</si>
  <si>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</si>
  <si>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</si>
  <si>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</si>
  <si>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</si>
  <si>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</si>
  <si>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</si>
  <si>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</si>
  <si>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</si>
  <si>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</si>
  <si>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</si>
  <si>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</si>
  <si>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</si>
  <si>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</si>
  <si>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</si>
  <si>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</si>
  <si>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</si>
  <si>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</si>
  <si>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</si>
  <si>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</si>
  <si>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</si>
  <si>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</si>
  <si>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</si>
  <si>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</si>
  <si>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</si>
  <si>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</si>
  <si>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</si>
  <si>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</si>
  <si>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</si>
  <si>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</si>
  <si>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</si>
  <si>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</si>
  <si>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</si>
  <si>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</si>
  <si>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</si>
  <si>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</si>
  <si>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</si>
  <si>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</si>
  <si>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</si>
  <si>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</si>
  <si>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</si>
  <si>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</si>
  <si>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</si>
  <si>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</si>
  <si>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</si>
  <si>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</si>
  <si>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</si>
  <si>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</si>
  <si>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</si>
  <si>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</si>
  <si>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</si>
  <si>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</si>
  <si>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</si>
  <si>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</si>
  <si>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</si>
  <si>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</si>
  <si>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</si>
  <si>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</si>
  <si>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</si>
  <si>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</si>
  <si>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</si>
  <si>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</si>
  <si>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</si>
  <si>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</si>
  <si>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</si>
  <si>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</si>
  <si>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</si>
  <si>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</si>
  <si>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</si>
  <si>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</si>
  <si>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</si>
  <si>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</si>
  <si>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</si>
  <si>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</si>
  <si>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</si>
  <si>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</si>
  <si>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</si>
  <si>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</si>
  <si>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</si>
  <si>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</si>
  <si>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</si>
  <si>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</si>
  <si>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</si>
  <si>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</si>
  <si>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</si>
  <si>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</si>
  <si>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</si>
  <si>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</si>
  <si>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</si>
  <si>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</si>
  <si>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</si>
  <si>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</si>
  <si>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</si>
  <si>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</si>
  <si>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</si>
  <si>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</si>
  <si>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</si>
  <si>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</si>
  <si>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</si>
  <si>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</si>
  <si>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</si>
  <si>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</si>
  <si>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</si>
  <si>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</si>
  <si>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</si>
  <si>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</si>
  <si>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</si>
  <si>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</si>
  <si>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</si>
  <si>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</si>
  <si>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</si>
  <si>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</si>
  <si>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</si>
  <si>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</si>
  <si>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</si>
  <si>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</si>
  <si>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</si>
  <si>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</si>
  <si>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</si>
  <si>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</si>
  <si>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</si>
  <si>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</si>
  <si>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</si>
  <si>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</si>
  <si>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</si>
  <si>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</si>
  <si>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</si>
  <si>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</si>
  <si>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</si>
  <si>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</si>
  <si>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</si>
  <si>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</si>
  <si>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</si>
  <si>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</si>
  <si>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</si>
  <si>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</si>
  <si>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</si>
  <si>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</si>
  <si>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</si>
  <si>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</si>
  <si>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</si>
  <si>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</si>
  <si>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</si>
  <si>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</si>
  <si>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</si>
  <si>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</si>
  <si>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</si>
  <si>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</si>
  <si>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</si>
  <si>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</si>
  <si>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</si>
  <si>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</si>
  <si>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</si>
  <si>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</si>
  <si>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</si>
  <si>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</si>
  <si>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</si>
  <si>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</si>
  <si>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</si>
  <si>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</si>
  <si>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</si>
  <si>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</si>
  <si>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</si>
  <si>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</si>
  <si>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</si>
  <si>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</si>
  <si>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</si>
  <si>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</si>
  <si>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</si>
  <si>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</si>
  <si>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</si>
  <si>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</si>
  <si>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</si>
  <si>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</si>
  <si>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</si>
  <si>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</si>
  <si>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</si>
  <si>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</si>
  <si>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</si>
  <si>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</si>
  <si>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</si>
  <si>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</si>
  <si>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</si>
  <si>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</si>
  <si>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</si>
  <si>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</si>
  <si>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</si>
  <si>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</si>
  <si>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</si>
  <si>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</si>
  <si>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</si>
  <si>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</si>
  <si>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</si>
  <si>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</si>
  <si>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</si>
  <si>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</si>
  <si>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</si>
  <si>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</si>
  <si>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</si>
  <si>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</si>
  <si>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</si>
  <si>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</si>
  <si>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</si>
  <si>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</si>
  <si>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</si>
  <si>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</si>
  <si>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</si>
  <si>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</si>
  <si>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</si>
  <si>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</si>
  <si>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</si>
  <si>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</si>
  <si>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</si>
  <si>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</si>
  <si>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</si>
  <si>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</si>
  <si>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</si>
  <si>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</si>
  <si>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</si>
  <si>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</si>
  <si>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</si>
  <si>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</si>
  <si>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</si>
  <si>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</si>
  <si>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</si>
  <si>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</si>
  <si>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</si>
  <si>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</si>
  <si>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</si>
  <si>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</si>
  <si>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</si>
  <si>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</si>
  <si>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</si>
  <si>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</si>
  <si>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</si>
  <si>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</si>
  <si>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</si>
  <si>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</si>
  <si>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</si>
  <si>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</si>
  <si>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</si>
  <si>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</si>
  <si>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</si>
  <si>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</si>
  <si>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</si>
  <si>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</si>
  <si>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</si>
  <si>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</si>
  <si>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</si>
  <si>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</si>
  <si>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</si>
  <si>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</si>
  <si>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</si>
  <si>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</si>
  <si>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</si>
  <si>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</si>
  <si>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</si>
  <si>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</si>
  <si>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</si>
  <si>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</si>
  <si>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</si>
  <si>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</si>
  <si>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</si>
  <si>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</si>
  <si>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</si>
  <si>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</si>
  <si>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</si>
  <si>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</si>
  <si>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</si>
  <si>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</si>
  <si>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</si>
  <si>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</si>
  <si>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</si>
  <si>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</si>
  <si>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</si>
  <si>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</si>
  <si>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</si>
  <si>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</si>
  <si>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</si>
  <si>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</si>
  <si>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</si>
  <si>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</si>
  <si>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</si>
  <si>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</si>
  <si>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</si>
  <si>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</si>
  <si>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</si>
  <si>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</si>
  <si>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</si>
  <si>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</si>
  <si>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</si>
  <si>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</si>
  <si>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</si>
  <si>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</si>
  <si>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</si>
  <si>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</si>
  <si>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</si>
  <si>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</si>
  <si>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</si>
  <si>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</si>
  <si>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</si>
  <si>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</si>
  <si>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</si>
  <si>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</si>
  <si>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</si>
  <si>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</si>
  <si>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</si>
  <si>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</si>
  <si>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</si>
  <si>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</si>
  <si>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</si>
  <si>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</si>
  <si>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</si>
  <si>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</si>
  <si>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</si>
  <si>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</si>
  <si>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</si>
  <si>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</si>
  <si>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</si>
  <si>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</si>
  <si>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</si>
  <si>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</si>
  <si>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</si>
  <si>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</si>
  <si>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</si>
  <si>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</si>
  <si>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</si>
  <si>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</si>
  <si>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</si>
  <si>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</si>
  <si>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</si>
  <si>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</si>
  <si>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</si>
  <si>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</si>
  <si>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</si>
  <si>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</si>
  <si>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</si>
  <si>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</si>
  <si>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</si>
  <si>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</si>
  <si>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</si>
  <si>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</si>
  <si>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</si>
  <si>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</si>
  <si>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</si>
  <si>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</si>
  <si>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</si>
  <si>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</si>
  <si>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</si>
  <si>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</si>
  <si>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</si>
  <si>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</si>
  <si>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</si>
  <si>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</si>
  <si>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</si>
  <si>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</si>
  <si>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</si>
  <si>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</si>
  <si>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</si>
  <si>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</si>
  <si>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</si>
  <si>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</si>
  <si>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</si>
  <si>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</si>
  <si>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</si>
  <si>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</si>
  <si>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</si>
  <si>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</si>
  <si>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</si>
  <si>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</si>
  <si>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</si>
  <si>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</si>
  <si>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</si>
  <si>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</si>
  <si>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</si>
  <si>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</si>
  <si>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</si>
  <si>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</si>
  <si>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</si>
  <si>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</si>
  <si>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</si>
  <si>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</si>
  <si>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</si>
  <si>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</si>
  <si>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</si>
  <si>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</si>
  <si>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</si>
  <si>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</si>
  <si>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</si>
  <si>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</si>
  <si>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</si>
  <si>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</si>
  <si>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</si>
  <si>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</si>
  <si>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</si>
  <si>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</si>
  <si>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</si>
  <si>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</si>
  <si>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</si>
  <si>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</si>
  <si>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</si>
  <si>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</si>
  <si>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</si>
  <si>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</si>
  <si>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</si>
  <si>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</si>
  <si>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</si>
  <si>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</si>
  <si>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</si>
  <si>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</si>
  <si>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</si>
  <si>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</si>
  <si>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</si>
  <si>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</si>
  <si>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</si>
  <si>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</si>
  <si>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</si>
  <si>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</si>
  <si>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</si>
  <si>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</si>
  <si>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</si>
  <si>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</si>
  <si>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</si>
  <si>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</si>
  <si>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</si>
  <si>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</si>
  <si>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</si>
  <si>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</si>
  <si>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</si>
  <si>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</si>
  <si>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</si>
  <si>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</si>
  <si>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</si>
  <si>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</si>
  <si>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</si>
  <si>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</si>
  <si>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</si>
  <si>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</si>
  <si>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</si>
  <si>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</si>
  <si>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</si>
  <si>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</si>
  <si>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</si>
  <si>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</si>
  <si>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</si>
  <si>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</si>
  <si>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</si>
  <si>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</si>
  <si>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</si>
  <si>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</si>
  <si>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</si>
  <si>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</si>
  <si>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</si>
  <si>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</si>
  <si>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</si>
  <si>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</si>
  <si>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</si>
  <si>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</si>
  <si>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</si>
  <si>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</si>
  <si>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</si>
  <si>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</si>
  <si>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</si>
  <si>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</si>
  <si>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</si>
  <si>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</si>
  <si>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</si>
  <si>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</si>
  <si>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</si>
  <si>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</si>
  <si>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</si>
  <si>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</si>
  <si>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</si>
  <si>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</si>
  <si>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</si>
  <si>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</si>
  <si>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</si>
  <si>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</si>
  <si>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</si>
  <si>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</si>
  <si>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</si>
  <si>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</si>
  <si>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</si>
  <si>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</si>
  <si>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</si>
  <si>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</si>
  <si>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</si>
  <si>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</si>
  <si>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</si>
  <si>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</si>
  <si>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</si>
  <si>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</si>
  <si>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</si>
  <si>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</si>
  <si>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</si>
  <si>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</si>
  <si>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</si>
  <si>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</si>
  <si>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</si>
  <si>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</si>
  <si>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</si>
  <si>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</si>
  <si>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</si>
  <si>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</si>
  <si>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</si>
  <si>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</si>
  <si>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</si>
  <si>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</si>
  <si>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</si>
  <si>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</si>
  <si>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</si>
  <si>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</si>
  <si>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</si>
  <si>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</si>
  <si>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</si>
  <si>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</si>
  <si>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</si>
  <si>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</si>
  <si>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</si>
  <si>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</si>
  <si>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</si>
  <si>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</si>
  <si>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</si>
  <si>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</si>
  <si>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</si>
  <si>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</si>
  <si>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</si>
  <si>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</si>
  <si>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</si>
  <si>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</si>
  <si>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</si>
  <si>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</si>
  <si>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</si>
  <si>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</si>
  <si>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</si>
  <si>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</si>
  <si>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</si>
  <si>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</si>
  <si>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</si>
  <si>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</si>
  <si>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</si>
  <si>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</si>
  <si>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</si>
  <si>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</si>
  <si>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</si>
  <si>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</si>
  <si>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</si>
  <si>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</si>
  <si>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</si>
  <si>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</si>
  <si>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</si>
  <si>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</si>
  <si>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</si>
  <si>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</si>
  <si>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</si>
  <si>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</si>
  <si>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</si>
  <si>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</si>
  <si>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</si>
  <si>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</si>
  <si>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</si>
  <si>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</si>
  <si>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</si>
  <si>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</si>
  <si>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</si>
  <si>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</si>
  <si>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</si>
  <si>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</si>
  <si>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</si>
  <si>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</si>
  <si>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</si>
  <si>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</si>
  <si>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</si>
  <si>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</si>
  <si>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</si>
  <si>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</si>
  <si>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</si>
  <si>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</si>
  <si>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</si>
  <si>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</si>
  <si>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</si>
  <si>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</si>
  <si>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</si>
  <si>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</si>
  <si>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</si>
  <si>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</si>
  <si>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</si>
  <si>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</si>
  <si>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</si>
  <si>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</si>
  <si>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</si>
  <si>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</si>
  <si>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</si>
  <si>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</si>
  <si>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</si>
  <si>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</si>
  <si>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</si>
  <si>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</si>
  <si>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</si>
  <si>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</si>
  <si>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</si>
  <si>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</si>
  <si>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</si>
  <si>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</si>
  <si>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</si>
  <si>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</si>
  <si>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</si>
  <si>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</si>
  <si>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</si>
  <si>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</si>
  <si>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</si>
  <si>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</si>
  <si>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</si>
  <si>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</si>
  <si>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</si>
  <si>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</si>
  <si>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</si>
  <si>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</si>
  <si>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</si>
  <si>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</si>
  <si>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</si>
  <si>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</si>
  <si>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</si>
  <si>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</si>
  <si>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</si>
  <si>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</si>
  <si>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</si>
  <si>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</si>
  <si>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</si>
  <si>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</si>
  <si>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</si>
  <si>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</si>
  <si>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</si>
  <si>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</si>
  <si>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</si>
  <si>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</si>
  <si>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</si>
  <si>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</si>
  <si>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</si>
  <si>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</si>
  <si>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</si>
  <si>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</si>
  <si>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</si>
  <si>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</si>
  <si>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</si>
  <si>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</si>
  <si>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</si>
  <si>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</si>
  <si>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</si>
  <si>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</si>
  <si>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</si>
  <si>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</si>
  <si>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</si>
  <si>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</si>
  <si>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</si>
  <si>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</si>
  <si>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</si>
  <si>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</si>
  <si>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</si>
  <si>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</si>
  <si>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</si>
  <si>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</si>
  <si>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</si>
  <si>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</si>
  <si>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</si>
  <si>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</si>
  <si>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</si>
  <si>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</si>
  <si>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</si>
  <si>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</si>
  <si>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</si>
  <si>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</si>
  <si>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</si>
  <si>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</si>
  <si>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</si>
  <si>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</si>
  <si>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</si>
  <si>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</si>
  <si>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</si>
  <si>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</si>
  <si>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</si>
  <si>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</si>
  <si>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</si>
  <si>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</si>
  <si>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</si>
  <si>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</si>
  <si>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</si>
  <si>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</si>
  <si>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</si>
  <si>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</si>
  <si>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</si>
  <si>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</si>
  <si>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</si>
  <si>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</si>
  <si>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</si>
  <si>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</si>
  <si>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</si>
  <si>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</si>
  <si>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</si>
  <si>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</si>
  <si>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</si>
  <si>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</si>
  <si>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</si>
  <si>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</si>
  <si>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</si>
  <si>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</si>
  <si>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</si>
  <si>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</si>
  <si>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</si>
  <si>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</si>
  <si>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</si>
  <si>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</si>
  <si>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</si>
  <si>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</si>
  <si>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</si>
  <si>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</si>
  <si>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</si>
  <si>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</si>
  <si>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</si>
  <si>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</si>
  <si>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</si>
  <si>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</si>
  <si>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</si>
  <si>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</si>
  <si>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</si>
  <si>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</si>
  <si>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</si>
  <si>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</si>
  <si>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</si>
  <si>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</si>
  <si>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</si>
  <si>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</si>
  <si>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</si>
  <si>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</si>
  <si>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</si>
  <si>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</si>
  <si>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</si>
  <si>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</si>
  <si>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</si>
  <si>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</si>
  <si>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</si>
  <si>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</si>
  <si>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</si>
  <si>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</si>
  <si>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</si>
  <si>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</si>
  <si>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</si>
  <si>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</si>
  <si>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</si>
  <si>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</si>
  <si>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</si>
  <si>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</si>
  <si>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</si>
  <si>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</si>
  <si>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</si>
  <si>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</si>
  <si>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</si>
  <si>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</si>
  <si>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</si>
  <si>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</si>
  <si>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</si>
  <si>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</si>
  <si>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</si>
  <si>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</si>
  <si>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</si>
  <si>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</si>
  <si>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</si>
  <si>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</si>
  <si>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</si>
  <si>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</si>
  <si>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</si>
  <si>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</si>
  <si>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</si>
  <si>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</si>
  <si>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</si>
  <si>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</si>
  <si>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</si>
  <si>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</si>
  <si>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</si>
  <si>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</si>
  <si>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</si>
  <si>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</si>
  <si>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</si>
  <si>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</si>
  <si>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</si>
  <si>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</si>
  <si>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</si>
  <si>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</si>
  <si>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</si>
  <si>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</si>
  <si>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</si>
  <si>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</si>
  <si>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</si>
  <si>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</si>
  <si>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</si>
  <si>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</si>
  <si>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</si>
  <si>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</si>
  <si>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</si>
  <si>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</si>
  <si>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</si>
  <si>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</si>
  <si>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</si>
  <si>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</si>
  <si>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</si>
  <si>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</si>
  <si>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</si>
  <si>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</si>
  <si>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</si>
  <si>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</si>
  <si>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</si>
  <si>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</si>
  <si>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</si>
  <si>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</si>
  <si>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</si>
  <si>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</si>
  <si>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</si>
  <si>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</si>
  <si>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</si>
  <si>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</si>
  <si>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</si>
  <si>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</si>
  <si>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</si>
  <si>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</si>
  <si>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</si>
  <si>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</si>
  <si>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</si>
  <si>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</si>
  <si>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</si>
  <si>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</si>
  <si>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</si>
  <si>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</si>
  <si>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</si>
  <si>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</si>
  <si>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</si>
  <si>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</si>
  <si>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</si>
  <si>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</si>
  <si>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</si>
  <si>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</si>
  <si>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</si>
  <si>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</si>
  <si>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</si>
  <si>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</si>
  <si>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</si>
  <si>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</si>
  <si>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</si>
  <si>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</si>
  <si>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</si>
  <si>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</si>
  <si>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</si>
  <si>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</si>
  <si>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</si>
  <si>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</si>
  <si>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</si>
  <si>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</si>
  <si>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</si>
  <si>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</si>
  <si>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</si>
  <si>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</si>
  <si>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</si>
  <si>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</si>
  <si>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</si>
  <si>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</si>
  <si>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</si>
  <si>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</si>
  <si>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</si>
  <si>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</si>
  <si>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</si>
  <si>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</si>
  <si>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</si>
  <si>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</si>
  <si>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</si>
  <si>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</si>
  <si>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</si>
  <si>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</si>
  <si>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</si>
  <si>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</si>
  <si>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</si>
  <si>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</si>
  <si>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</si>
  <si>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</si>
  <si>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</si>
  <si>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</si>
  <si>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</si>
  <si>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</si>
  <si>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</si>
  <si>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</si>
  <si>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</si>
  <si>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</si>
  <si>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</si>
  <si>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</si>
  <si>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</si>
  <si>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</si>
  <si>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</si>
  <si>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</si>
  <si>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</si>
  <si>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</si>
  <si>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</si>
  <si>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</si>
  <si>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</si>
  <si>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</si>
  <si>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</si>
  <si>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</si>
  <si>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</si>
  <si>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</si>
  <si>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</si>
  <si>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</si>
  <si>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</si>
  <si>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</si>
  <si>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</si>
  <si>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</si>
  <si>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</si>
  <si>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</si>
  <si>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</si>
  <si>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</si>
  <si>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</si>
  <si>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</si>
  <si>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</si>
  <si>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</si>
  <si>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</si>
  <si>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</si>
  <si>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</si>
  <si>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</si>
  <si>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</si>
  <si>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</si>
  <si>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</si>
  <si>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</si>
  <si>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</si>
  <si>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</si>
  <si>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</si>
  <si>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</si>
  <si>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</si>
  <si>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</si>
  <si>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</si>
  <si>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</si>
  <si>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</si>
  <si>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</si>
  <si>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</si>
  <si>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</si>
  <si>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</si>
  <si>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</si>
  <si>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</si>
  <si>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</si>
  <si>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</si>
  <si>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</si>
  <si>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</si>
  <si>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</si>
  <si>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</si>
  <si>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</si>
  <si>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</si>
  <si>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</si>
  <si>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</si>
  <si>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</si>
  <si>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</si>
  <si>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</si>
  <si>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</si>
  <si>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</si>
  <si>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</si>
  <si>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</si>
  <si>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</si>
  <si>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</si>
  <si>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</si>
  <si>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</si>
  <si>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</si>
  <si>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</si>
  <si>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</si>
  <si>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</si>
  <si>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</si>
  <si>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</si>
  <si>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</si>
  <si>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</si>
  <si>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</si>
  <si>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</si>
  <si>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</si>
  <si>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</si>
  <si>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</si>
  <si>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</si>
  <si>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</si>
  <si>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</si>
  <si>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</si>
  <si>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</si>
  <si>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</si>
  <si>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</si>
  <si>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</si>
  <si>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</si>
  <si>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</si>
  <si>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</si>
  <si>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</si>
  <si>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</si>
  <si>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</si>
  <si>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</si>
  <si>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</si>
  <si>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</si>
  <si>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</si>
  <si>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</si>
  <si>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</si>
  <si>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</si>
  <si>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</si>
  <si>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</si>
  <si>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</si>
  <si>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</si>
  <si>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</si>
  <si>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</si>
  <si>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</si>
  <si>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</si>
  <si>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</si>
  <si>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</si>
  <si>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</si>
  <si>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</si>
  <si>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</si>
  <si>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</si>
  <si>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</si>
  <si>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</si>
  <si>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</si>
  <si>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</si>
  <si>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</si>
  <si>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</si>
  <si>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</si>
  <si>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</si>
  <si>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</si>
  <si>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</si>
  <si>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</si>
  <si>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</si>
  <si>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</si>
  <si>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</si>
  <si>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</si>
  <si>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</si>
  <si>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</si>
  <si>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</si>
  <si>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</si>
  <si>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</si>
  <si>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</si>
  <si>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</si>
  <si>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</si>
  <si>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</si>
  <si>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</si>
  <si>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</si>
  <si>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</si>
  <si>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</si>
  <si>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</si>
  <si>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</si>
  <si>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</si>
  <si>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</si>
  <si>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</si>
  <si>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</si>
  <si>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</si>
  <si>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</si>
  <si>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</si>
  <si>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</si>
  <si>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</si>
  <si>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</si>
  <si>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</si>
  <si>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</si>
  <si>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</si>
  <si>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</si>
  <si>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</si>
  <si>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</si>
  <si>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</si>
  <si>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</si>
  <si>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</si>
  <si>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</si>
  <si>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</si>
  <si>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</si>
  <si>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</si>
  <si>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</si>
  <si>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</si>
  <si>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</si>
  <si>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</si>
  <si>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</si>
  <si>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</si>
  <si>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</si>
  <si>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</si>
  <si>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</si>
  <si>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</si>
  <si>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</si>
  <si>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</si>
  <si>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</si>
  <si>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</si>
  <si>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</si>
  <si>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</si>
  <si>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</si>
  <si>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</si>
  <si>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</si>
  <si>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</si>
  <si>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</si>
  <si>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</si>
  <si>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</si>
  <si>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</si>
  <si>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</si>
  <si>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</si>
  <si>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</si>
  <si>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</si>
  <si>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</si>
  <si>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</si>
  <si>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</si>
  <si>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</si>
  <si>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</si>
  <si>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</si>
  <si>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</si>
  <si>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</si>
  <si>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</si>
  <si>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</si>
  <si>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</si>
  <si>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</si>
  <si>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</si>
  <si>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</si>
  <si>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</si>
  <si>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</si>
  <si>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</si>
  <si>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</si>
  <si>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</si>
  <si>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</si>
  <si>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</si>
  <si>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</si>
  <si>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</si>
  <si>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</si>
  <si>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</si>
  <si>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</si>
  <si>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</si>
  <si>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</si>
  <si>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</si>
  <si>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</si>
  <si>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</si>
  <si>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</si>
  <si>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</si>
  <si>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</si>
  <si>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</si>
  <si>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</si>
  <si>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</si>
  <si>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</si>
  <si>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</si>
  <si>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</si>
  <si>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</si>
  <si>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</si>
  <si>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</si>
  <si>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</si>
  <si>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</si>
  <si>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</si>
  <si>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</si>
  <si>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</si>
  <si>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</si>
  <si>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</si>
  <si>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</si>
  <si>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</si>
  <si>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</si>
  <si>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</si>
  <si>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</si>
  <si>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</si>
  <si>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</si>
  <si>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</si>
  <si>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</si>
  <si>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</si>
  <si>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</si>
  <si>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</si>
  <si>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</si>
  <si>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</si>
  <si>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</si>
  <si>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</si>
  <si>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</si>
  <si>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</si>
  <si>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</si>
  <si>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</si>
  <si>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</si>
  <si>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</si>
  <si>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</si>
  <si>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</si>
  <si>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</si>
  <si>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</si>
  <si>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</si>
  <si>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</si>
  <si>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</si>
  <si>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</si>
  <si>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</si>
  <si>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</si>
  <si>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</si>
  <si>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</si>
  <si>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</si>
  <si>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</si>
  <si>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</si>
  <si>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</si>
  <si>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</si>
  <si>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</si>
  <si>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</si>
  <si>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</si>
  <si>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</si>
  <si>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</si>
  <si>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</si>
  <si>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</si>
  <si>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</si>
  <si>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</si>
  <si>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</si>
  <si>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</si>
  <si>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</si>
  <si>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</si>
  <si>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</si>
  <si>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</si>
  <si>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</si>
  <si>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</si>
  <si>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</si>
  <si>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</si>
  <si>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</si>
  <si>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</si>
  <si>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</si>
  <si>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</si>
  <si>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</si>
  <si>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</si>
  <si>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</si>
  <si>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</si>
  <si>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</si>
  <si>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</si>
  <si>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</si>
  <si>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</si>
  <si>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</si>
  <si>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</si>
  <si>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</si>
  <si>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</si>
  <si>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</si>
  <si>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</si>
  <si>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</si>
  <si>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</si>
  <si>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</si>
  <si>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</si>
  <si>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</si>
  <si>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</si>
  <si>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</si>
  <si>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</si>
  <si>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</si>
  <si>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</si>
  <si>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</si>
  <si>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</si>
  <si>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</si>
  <si>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</si>
  <si>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</si>
  <si>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</si>
  <si>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</si>
  <si>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</si>
  <si>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</si>
  <si>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</si>
  <si>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</si>
  <si>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</si>
  <si>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</si>
  <si>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</si>
  <si>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</si>
  <si>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</si>
  <si>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</si>
  <si>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</si>
  <si>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</si>
  <si>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</si>
  <si>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</si>
  <si>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</si>
  <si>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</si>
  <si>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</si>
  <si>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</si>
  <si>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</si>
  <si>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</si>
  <si>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</si>
  <si>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</si>
  <si>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</si>
  <si>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</si>
  <si>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</si>
  <si>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</si>
  <si>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</si>
  <si>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</si>
  <si>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</si>
  <si>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</si>
  <si>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</si>
  <si>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</si>
  <si>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</si>
  <si>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</si>
  <si>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</si>
  <si>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</si>
  <si>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</si>
  <si>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</si>
  <si>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</si>
  <si>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</si>
  <si>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</si>
  <si>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</si>
  <si>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</si>
  <si>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</si>
  <si>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</si>
  <si>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</si>
  <si>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</si>
  <si>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</si>
  <si>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</si>
  <si>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</si>
  <si>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</si>
  <si>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</si>
  <si>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</si>
  <si>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</si>
  <si>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</si>
  <si>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</si>
  <si>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</si>
  <si>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</si>
  <si>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</si>
  <si>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</si>
  <si>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</si>
  <si>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</si>
  <si>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</si>
  <si>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</si>
  <si>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</si>
  <si>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</si>
  <si>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</si>
  <si>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</si>
  <si>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</si>
  <si>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</si>
  <si>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</si>
  <si>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</si>
  <si>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</si>
  <si>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</si>
  <si>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</si>
  <si>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</si>
  <si>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</si>
  <si>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</si>
  <si>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</si>
  <si>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</si>
  <si>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</si>
  <si>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</si>
  <si>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</si>
  <si>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</si>
  <si>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</si>
  <si>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</si>
  <si>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</si>
  <si>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</si>
  <si>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</si>
  <si>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</si>
  <si>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</si>
  <si>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</si>
  <si>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</si>
  <si>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</si>
  <si>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</si>
  <si>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</si>
  <si>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</si>
  <si>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</si>
  <si>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</si>
  <si>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</si>
  <si>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</si>
  <si>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</si>
  <si>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</si>
  <si>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</si>
  <si>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</si>
  <si>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</si>
  <si>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</si>
  <si>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</si>
  <si>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</si>
  <si>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</si>
  <si>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</si>
  <si>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</si>
  <si>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</si>
  <si>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</si>
  <si>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</si>
  <si>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</si>
  <si>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</si>
  <si>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</si>
  <si>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</si>
  <si>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</si>
  <si>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</si>
  <si>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</si>
  <si>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</si>
  <si>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</si>
  <si>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</si>
  <si>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</si>
  <si>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</si>
  <si>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</si>
  <si>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</si>
  <si>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</si>
  <si>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</si>
  <si>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</si>
  <si>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</si>
  <si>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</si>
  <si>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</si>
  <si>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</si>
  <si>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</si>
  <si>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</si>
  <si>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</si>
  <si>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</si>
  <si>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</si>
  <si>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</si>
  <si>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</si>
  <si>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</si>
  <si>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</si>
  <si>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</si>
  <si>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</si>
  <si>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</si>
  <si>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</si>
  <si>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</si>
  <si>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</si>
  <si>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</si>
  <si>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</si>
  <si>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</si>
  <si>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</si>
  <si>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</si>
  <si>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</si>
  <si>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</si>
  <si>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</si>
  <si>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</si>
  <si>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</si>
  <si>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</si>
  <si>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</si>
  <si>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</si>
  <si>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</si>
  <si>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</si>
  <si>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</si>
  <si>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</si>
  <si>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</si>
  <si>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</si>
  <si>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</si>
  <si>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</si>
  <si>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</si>
  <si>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</si>
  <si>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</si>
  <si>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</si>
  <si>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</si>
  <si>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</si>
  <si>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</si>
  <si>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</si>
  <si>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</si>
  <si>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</si>
  <si>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</si>
  <si>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</si>
  <si>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</si>
  <si>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</si>
  <si>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</si>
  <si>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</si>
  <si>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</si>
  <si>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</si>
  <si>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</si>
  <si>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</si>
  <si>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</si>
  <si>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</si>
  <si>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</si>
  <si>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</si>
  <si>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</si>
  <si>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</si>
  <si>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</si>
  <si>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</si>
  <si>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</si>
  <si>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</si>
  <si>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</si>
  <si>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</si>
  <si>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</si>
  <si>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</si>
  <si>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</si>
  <si>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</si>
  <si>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</si>
  <si>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</si>
  <si>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</si>
  <si>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</si>
  <si>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</si>
  <si>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</si>
  <si>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</si>
  <si>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</si>
  <si>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</si>
  <si>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</si>
  <si>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</si>
  <si>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</si>
  <si>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</si>
  <si>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</si>
  <si>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</si>
  <si>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</si>
  <si>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</si>
  <si>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</si>
  <si>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</si>
  <si>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</si>
  <si>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</si>
  <si>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</si>
  <si>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</si>
  <si>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</si>
  <si>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</si>
  <si>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</si>
  <si>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</si>
  <si>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</si>
  <si>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</si>
  <si>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</si>
  <si>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</si>
  <si>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</si>
  <si>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</si>
  <si>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</si>
  <si>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</si>
  <si>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</si>
  <si>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</si>
  <si>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</si>
  <si>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</si>
  <si>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</si>
  <si>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</si>
  <si>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</si>
  <si>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</si>
  <si>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</si>
  <si>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</si>
  <si>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</si>
  <si>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</si>
  <si>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</si>
  <si>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</si>
  <si>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</si>
  <si>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</si>
  <si>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</si>
  <si>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</si>
  <si>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</si>
  <si>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</si>
  <si>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</si>
  <si>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</si>
  <si>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</si>
  <si>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</si>
  <si>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</si>
  <si>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</si>
  <si>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</si>
  <si>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</si>
  <si>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</si>
  <si>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</si>
  <si>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</si>
  <si>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</si>
  <si>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</si>
  <si>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</si>
  <si>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</si>
  <si>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</si>
  <si>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</si>
  <si>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</si>
  <si>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</si>
  <si>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</si>
  <si>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</si>
  <si>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</si>
  <si>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</si>
  <si>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</si>
  <si>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</si>
  <si>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</si>
  <si>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</si>
  <si>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</si>
  <si>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</si>
  <si>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</si>
  <si>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</si>
  <si>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</si>
  <si>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</si>
  <si>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</si>
  <si>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</si>
  <si>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</si>
  <si>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</si>
  <si>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</si>
  <si>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</si>
  <si>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</si>
  <si>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</si>
  <si>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</si>
  <si>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</si>
  <si>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</si>
  <si>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</si>
  <si>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</si>
  <si>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</si>
  <si>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</si>
  <si>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</si>
  <si>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</si>
  <si>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</si>
  <si>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</si>
  <si>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</si>
  <si>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</si>
  <si>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</si>
  <si>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</si>
  <si>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</si>
  <si>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</si>
  <si>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</si>
  <si>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</si>
  <si>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</si>
  <si>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</si>
  <si>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</si>
  <si>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</si>
  <si>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</si>
  <si>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</si>
  <si>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</si>
  <si>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</si>
  <si>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</si>
  <si>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</si>
  <si>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</si>
  <si>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</si>
  <si>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</si>
  <si>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</si>
  <si>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</si>
  <si>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</si>
  <si>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</si>
  <si>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</si>
  <si>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</si>
  <si>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</si>
  <si>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</si>
  <si>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</si>
  <si>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</si>
  <si>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</si>
  <si>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</si>
  <si>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</si>
  <si>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</si>
  <si>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</si>
  <si>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</si>
  <si>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</si>
  <si>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</si>
  <si>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</si>
  <si>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</si>
  <si>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</si>
  <si>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</si>
  <si>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</si>
  <si>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</si>
  <si>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</si>
  <si>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</si>
  <si>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</si>
  <si>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</si>
  <si>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</si>
  <si>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</si>
  <si>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</si>
  <si>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</si>
  <si>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</si>
  <si>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</si>
  <si>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</si>
  <si>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</si>
  <si>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</si>
  <si>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</si>
  <si>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</si>
  <si>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</si>
  <si>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</si>
  <si>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</si>
  <si>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</si>
  <si>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</si>
  <si>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</si>
  <si>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</si>
  <si>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</si>
  <si>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</si>
  <si>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</si>
  <si>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</si>
  <si>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</si>
  <si>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</si>
  <si>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</si>
  <si>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</si>
  <si>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</si>
  <si>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</si>
  <si>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</si>
  <si>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</si>
  <si>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</si>
  <si>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</si>
  <si>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</si>
  <si>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</si>
  <si>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</si>
  <si>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</si>
  <si>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</si>
  <si>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</si>
  <si>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</si>
  <si>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</si>
  <si>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</si>
  <si>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</si>
  <si>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</si>
  <si>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</si>
  <si>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</si>
  <si>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</si>
  <si>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</si>
  <si>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</si>
  <si>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</si>
  <si>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</si>
  <si>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</si>
  <si>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</si>
  <si>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</si>
  <si>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</si>
  <si>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</si>
  <si>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</si>
  <si>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</si>
  <si>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</si>
  <si>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</si>
  <si>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</si>
  <si>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</si>
  <si>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</si>
  <si>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</si>
  <si>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</si>
  <si>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</si>
  <si>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</si>
  <si>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</si>
  <si>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</si>
  <si>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</si>
  <si>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</si>
  <si>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</si>
  <si>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</si>
  <si>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</si>
  <si>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</si>
  <si>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</si>
  <si>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</si>
  <si>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</si>
  <si>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</si>
  <si>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</si>
  <si>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</si>
  <si>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</si>
  <si>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</si>
  <si>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</si>
  <si>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</si>
  <si>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</si>
  <si>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</si>
  <si>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</si>
  <si>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</si>
  <si>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</si>
  <si>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</si>
  <si>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</si>
  <si>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</si>
  <si>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</si>
  <si>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</si>
  <si>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</si>
  <si>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</si>
  <si>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</si>
  <si>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</si>
  <si>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</si>
  <si>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</si>
  <si>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</si>
  <si>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</si>
  <si>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</si>
  <si>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</si>
  <si>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</si>
  <si>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</si>
  <si>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</si>
  <si>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</si>
  <si>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</si>
  <si>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</si>
  <si>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</si>
  <si>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</si>
  <si>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</si>
  <si>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</si>
  <si>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</si>
  <si>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</si>
  <si>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</si>
  <si>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</si>
  <si>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</si>
  <si>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</si>
  <si>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</si>
  <si>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</si>
  <si>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</si>
  <si>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</si>
  <si>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</si>
  <si>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</si>
  <si>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</si>
  <si>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</si>
  <si>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</si>
  <si>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</si>
  <si>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</si>
  <si>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</si>
  <si>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</si>
  <si>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</si>
  <si>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</si>
  <si>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</si>
  <si>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</si>
  <si>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</si>
  <si>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</si>
  <si>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</si>
  <si>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</si>
  <si>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</si>
  <si>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</si>
  <si>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</si>
  <si>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</si>
  <si>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</si>
  <si>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</si>
  <si>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</si>
  <si>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</si>
  <si>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</si>
  <si>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</si>
  <si>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</si>
  <si>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</si>
  <si>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</si>
  <si>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</si>
  <si>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</si>
  <si>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</si>
  <si>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</si>
  <si>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</si>
  <si>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</si>
  <si>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</si>
  <si>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</si>
  <si>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</si>
  <si>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</si>
  <si>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</si>
  <si>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</si>
  <si>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</si>
  <si>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</si>
  <si>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</si>
  <si>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</si>
  <si>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</si>
  <si>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</si>
  <si>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</si>
  <si>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</si>
  <si>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</si>
  <si>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</si>
  <si>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</si>
  <si>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</si>
  <si>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</si>
  <si>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</si>
  <si>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</si>
  <si>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</si>
  <si>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</si>
  <si>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</si>
  <si>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</si>
  <si>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</si>
  <si>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</si>
  <si>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</si>
  <si>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</si>
  <si>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</si>
  <si>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</si>
  <si>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</si>
  <si>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</si>
  <si>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</si>
  <si>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</si>
  <si>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</si>
  <si>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</si>
  <si>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</si>
  <si>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</si>
  <si>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</si>
  <si>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</si>
  <si>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</si>
  <si>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</si>
  <si>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</si>
  <si>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</si>
  <si>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</si>
  <si>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</si>
  <si>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</si>
  <si>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</si>
  <si>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</si>
  <si>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</si>
  <si>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</si>
  <si>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</si>
  <si>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</si>
  <si>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</si>
  <si>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</si>
  <si>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</si>
  <si>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</si>
  <si>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</si>
  <si>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</si>
  <si>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</si>
  <si>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</si>
  <si>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</si>
  <si>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</si>
  <si>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</si>
  <si>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</si>
  <si>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</si>
  <si>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</si>
  <si>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</si>
  <si>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</si>
  <si>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</si>
  <si>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</si>
  <si>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</si>
  <si>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</si>
  <si>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</si>
  <si>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</si>
  <si>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</si>
  <si>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</si>
  <si>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</si>
  <si>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</si>
  <si>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</si>
  <si>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</si>
  <si>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</si>
  <si>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</si>
  <si>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</si>
  <si>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</si>
  <si>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</si>
  <si>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</si>
  <si>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</si>
  <si>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</si>
  <si>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</si>
  <si>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</si>
  <si>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</si>
  <si>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</si>
  <si>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</si>
  <si>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</si>
  <si>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</si>
  <si>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</si>
  <si>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</si>
  <si>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</si>
  <si>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</si>
  <si>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</si>
  <si>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</si>
  <si>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</si>
  <si>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</si>
  <si>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</si>
  <si>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</si>
  <si>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</si>
  <si>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</si>
  <si>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</si>
  <si>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</si>
  <si>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</si>
  <si>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</si>
  <si>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</si>
  <si>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</si>
  <si>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</si>
  <si>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</si>
  <si>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</si>
  <si>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</si>
  <si>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</si>
  <si>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</si>
  <si>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</si>
  <si>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</si>
  <si>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</si>
  <si>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</si>
  <si>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</si>
  <si>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</si>
  <si>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</si>
  <si>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</si>
  <si>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</si>
  <si>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</si>
  <si>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</si>
  <si>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</si>
  <si>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</si>
  <si>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</si>
  <si>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</si>
  <si>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</si>
  <si>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</si>
  <si>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</si>
  <si>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</si>
  <si>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</si>
  <si>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</si>
  <si>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</si>
  <si>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</si>
  <si>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</si>
  <si>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</si>
  <si>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</si>
  <si>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</si>
  <si>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</si>
  <si>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</si>
  <si>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</si>
  <si>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</si>
  <si>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</si>
  <si>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</si>
  <si>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</si>
  <si>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</si>
  <si>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</si>
  <si>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</si>
  <si>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</si>
  <si>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</si>
  <si>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</si>
  <si>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</si>
  <si>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</si>
  <si>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</si>
  <si>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</si>
  <si>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</si>
  <si>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</si>
  <si>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</si>
  <si>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</si>
  <si>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</si>
  <si>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</si>
  <si>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</si>
  <si>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</si>
  <si>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</si>
  <si>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</si>
  <si>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</si>
  <si>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</si>
  <si>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</si>
  <si>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</si>
  <si>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</si>
  <si>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</si>
  <si>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</si>
  <si>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</si>
  <si>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</si>
  <si>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</si>
  <si>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</si>
  <si>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</si>
  <si>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</si>
  <si>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</si>
  <si>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</si>
  <si>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</si>
  <si>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</si>
  <si>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</si>
  <si>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</si>
  <si>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</si>
  <si>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</si>
  <si>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</si>
  <si>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</si>
  <si>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</si>
  <si>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</si>
  <si>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</si>
  <si>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</si>
  <si>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</si>
  <si>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</si>
  <si>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</si>
  <si>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</si>
  <si>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</si>
  <si>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</si>
  <si>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</si>
  <si>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</si>
  <si>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</si>
  <si>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</si>
  <si>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</si>
  <si>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</si>
  <si>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</si>
  <si>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</si>
  <si>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</si>
  <si>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</si>
  <si>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</si>
  <si>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</si>
  <si>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</si>
  <si>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</si>
  <si>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</si>
  <si>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</si>
  <si>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</si>
  <si>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</si>
  <si>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</si>
  <si>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</si>
  <si>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</si>
  <si>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</si>
  <si>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</si>
  <si>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</si>
  <si>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</si>
  <si>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</si>
  <si>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</si>
  <si>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</si>
  <si>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</si>
  <si>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</si>
  <si>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</si>
  <si>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</si>
  <si>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</si>
  <si>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</si>
  <si>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</si>
  <si>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</si>
  <si>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</si>
  <si>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</si>
  <si>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</si>
  <si>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</si>
  <si>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</si>
  <si>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</si>
  <si>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</si>
  <si>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</si>
  <si>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</si>
  <si>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</si>
  <si>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</si>
  <si>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</si>
  <si>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</si>
  <si>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</si>
  <si>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</si>
  <si>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</si>
  <si>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</si>
  <si>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</si>
  <si>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</si>
  <si>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</si>
  <si>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</si>
  <si>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</si>
  <si>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</si>
  <si>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</si>
  <si>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</si>
  <si>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</si>
  <si>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</si>
  <si>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</si>
  <si>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</si>
  <si>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</si>
  <si>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</si>
  <si>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</si>
  <si>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</si>
  <si>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</si>
  <si>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</si>
  <si>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</si>
  <si>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</si>
  <si>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</si>
  <si>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</si>
  <si>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</si>
  <si>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</si>
  <si>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</si>
  <si>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</si>
  <si>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</si>
  <si>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</si>
  <si>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</si>
  <si>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</si>
  <si>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</si>
  <si>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</si>
  <si>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</si>
  <si>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</si>
  <si>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</si>
  <si>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</si>
  <si>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</si>
  <si>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</si>
  <si>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</si>
  <si>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</si>
  <si>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</si>
  <si>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</si>
  <si>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</si>
  <si>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</si>
  <si>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</si>
  <si>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</si>
  <si>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</si>
  <si>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</si>
  <si>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</si>
  <si>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</si>
  <si>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</si>
  <si>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</si>
  <si>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</si>
  <si>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</si>
  <si>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</si>
  <si>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</si>
  <si>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</si>
  <si>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</si>
  <si>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</si>
  <si>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</si>
  <si>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</si>
  <si>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</si>
  <si>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</si>
  <si>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</si>
  <si>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</si>
  <si>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</si>
  <si>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</si>
  <si>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</si>
  <si>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</si>
  <si>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</si>
  <si>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</si>
  <si>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</si>
  <si>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</si>
  <si>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</si>
  <si>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</si>
  <si>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</si>
  <si>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</si>
  <si>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</si>
  <si>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</si>
  <si>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</si>
  <si>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</si>
  <si>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</si>
  <si>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</si>
  <si>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</si>
  <si>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</si>
  <si>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</si>
  <si>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</si>
  <si>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</si>
  <si>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</si>
  <si>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</si>
  <si>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</si>
  <si>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</si>
  <si>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</si>
  <si>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</si>
  <si>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</si>
  <si>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</si>
  <si>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</si>
  <si>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</si>
  <si>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</si>
  <si>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</si>
  <si>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</si>
  <si>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</si>
  <si>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</si>
  <si>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</si>
  <si>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</si>
  <si>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</si>
  <si>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</si>
  <si>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</si>
  <si>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</si>
  <si>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</si>
  <si>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</si>
  <si>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</si>
  <si>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</si>
  <si>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</si>
  <si>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</si>
  <si>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</si>
  <si>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</si>
  <si>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</si>
  <si>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</si>
  <si>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</si>
  <si>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</si>
  <si>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</si>
  <si>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</si>
  <si>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</si>
  <si>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</si>
  <si>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</si>
  <si>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</si>
  <si>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</si>
  <si>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</si>
  <si>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</si>
  <si>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</si>
  <si>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</si>
  <si>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</si>
  <si>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</si>
  <si>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</si>
  <si>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</si>
  <si>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</si>
  <si>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</si>
  <si>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</si>
  <si>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</si>
  <si>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</si>
  <si>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</si>
  <si>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</si>
  <si>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</si>
  <si>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</si>
  <si>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</si>
  <si>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</si>
  <si>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</si>
  <si>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</si>
  <si>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</si>
  <si>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</si>
  <si>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</si>
  <si>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</si>
  <si>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</si>
  <si>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</si>
  <si>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</si>
  <si>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</si>
  <si>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</si>
  <si>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</si>
  <si>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</si>
  <si>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</si>
  <si>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</si>
  <si>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</si>
  <si>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</si>
  <si>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</si>
  <si>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</si>
  <si>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</si>
  <si>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</si>
  <si>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</si>
  <si>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</si>
  <si>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</si>
  <si>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</si>
  <si>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</si>
  <si>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</si>
  <si>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</si>
  <si>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</si>
  <si>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</si>
  <si>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</si>
  <si>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</si>
  <si>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</si>
  <si>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</si>
  <si>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</si>
  <si>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</si>
  <si>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</si>
  <si>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</si>
  <si>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</si>
  <si>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</si>
  <si>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</si>
  <si>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</si>
  <si>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</si>
  <si>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</si>
  <si>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</si>
  <si>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</si>
  <si>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</si>
  <si>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</si>
  <si>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</si>
  <si>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</si>
  <si>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</si>
  <si>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</si>
  <si>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</si>
  <si>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</si>
  <si>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</si>
  <si>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</si>
  <si>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</si>
  <si>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</si>
  <si>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</si>
  <si>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</si>
  <si>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</si>
  <si>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</si>
  <si>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</si>
  <si>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</si>
  <si>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</si>
  <si>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</si>
  <si>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</si>
  <si>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</si>
  <si>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</si>
  <si>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</si>
  <si>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</si>
  <si>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</si>
  <si>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</si>
  <si>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</si>
  <si>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</si>
  <si>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</si>
  <si>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</si>
  <si>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</si>
  <si>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</si>
  <si>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</si>
  <si>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</si>
  <si>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</si>
  <si>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</si>
  <si>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</si>
  <si>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</si>
  <si>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</si>
  <si>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</si>
  <si>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</si>
  <si>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</si>
  <si>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</si>
  <si>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</si>
  <si>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</si>
  <si>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</si>
  <si>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</si>
  <si>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</si>
  <si>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</si>
  <si>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</si>
  <si>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</si>
  <si>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</si>
  <si>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</si>
  <si>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</si>
  <si>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</si>
  <si>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</si>
  <si>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</si>
  <si>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</si>
  <si>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</si>
  <si>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</si>
  <si>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</si>
  <si>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</si>
  <si>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</si>
  <si>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</si>
  <si>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</si>
  <si>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</si>
  <si>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</si>
  <si>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</si>
  <si>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</si>
  <si>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</si>
  <si>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</si>
  <si>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</si>
  <si>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</si>
  <si>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</si>
  <si>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</si>
  <si>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</si>
  <si>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</si>
  <si>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</si>
  <si>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</si>
  <si>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</si>
  <si>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</si>
  <si>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</si>
  <si>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</si>
  <si>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</si>
  <si>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</si>
  <si>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</si>
  <si>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</si>
  <si>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</si>
  <si>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</si>
  <si>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</si>
  <si>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</si>
  <si>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</si>
  <si>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</si>
  <si>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</si>
  <si>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</si>
  <si>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</si>
  <si>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</si>
  <si>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</si>
  <si>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</si>
  <si>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</si>
  <si>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</si>
  <si>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</si>
  <si>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</si>
  <si>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</si>
  <si>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</si>
  <si>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</si>
  <si>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</si>
  <si>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</si>
  <si>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</si>
  <si>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</si>
  <si>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</si>
  <si>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</si>
  <si>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</si>
  <si>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</si>
  <si>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</si>
  <si>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</si>
  <si>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</si>
  <si>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</si>
  <si>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</si>
  <si>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</si>
  <si>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</si>
  <si>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</si>
  <si>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</si>
  <si>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</si>
  <si>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</si>
  <si>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</si>
  <si>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</si>
  <si>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</si>
  <si>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</si>
  <si>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</si>
  <si>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</si>
  <si>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</si>
  <si>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</si>
  <si>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</si>
  <si>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</si>
  <si>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</si>
  <si>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</si>
  <si>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</si>
  <si>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</si>
  <si>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</si>
  <si>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</si>
  <si>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</si>
  <si>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</si>
  <si>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</si>
  <si>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</si>
  <si>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</si>
  <si>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</si>
  <si>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</si>
  <si>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</si>
  <si>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</si>
  <si>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</si>
  <si>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</si>
  <si>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</si>
  <si>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</si>
  <si>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</si>
  <si>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</si>
  <si>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</si>
  <si>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</si>
  <si>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</si>
  <si>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</si>
  <si>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</si>
  <si>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</si>
  <si>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</si>
  <si>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</si>
  <si>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</si>
  <si>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</si>
  <si>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</si>
  <si>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</si>
  <si>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</si>
  <si>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</si>
  <si>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</si>
  <si>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</si>
  <si>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</si>
  <si>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</si>
  <si>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</si>
  <si>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</si>
  <si>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</si>
  <si>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</si>
  <si>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</si>
  <si>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</si>
  <si>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</si>
  <si>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</si>
  <si>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</si>
  <si>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</si>
  <si>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</si>
  <si>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</si>
  <si>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</si>
  <si>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</si>
  <si>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</si>
  <si>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</si>
  <si>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</si>
  <si>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</si>
  <si>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</si>
  <si>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</si>
  <si>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</si>
  <si>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</si>
  <si>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</si>
  <si>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</si>
  <si>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</si>
  <si>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</si>
  <si>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</si>
  <si>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</si>
  <si>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</si>
  <si>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</si>
  <si>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</si>
  <si>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</si>
  <si>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</si>
  <si>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</si>
  <si>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</si>
  <si>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</si>
  <si>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</si>
  <si>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</si>
  <si>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</si>
  <si>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</si>
  <si>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</si>
  <si>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</si>
  <si>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</si>
  <si>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</si>
  <si>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</si>
  <si>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</si>
  <si>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</si>
  <si>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</si>
  <si>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</si>
  <si>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</si>
  <si>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</si>
  <si>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</si>
  <si>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</si>
  <si>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</si>
  <si>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</si>
  <si>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</si>
  <si>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</si>
  <si>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</si>
  <si>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</si>
  <si>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</si>
  <si>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</si>
  <si>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</si>
  <si>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</si>
  <si>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</si>
  <si>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</si>
  <si>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</si>
  <si>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</si>
  <si>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</si>
  <si>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</si>
  <si>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</si>
  <si>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</si>
  <si>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</si>
  <si>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</si>
  <si>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</si>
  <si>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</si>
  <si>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</si>
  <si>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</si>
  <si>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</si>
  <si>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</si>
  <si>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</si>
  <si>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</si>
  <si>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</si>
  <si>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</si>
  <si>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</si>
  <si>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</si>
  <si>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</si>
  <si>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</si>
  <si>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</si>
  <si>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</si>
  <si>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</si>
  <si>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</si>
  <si>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</si>
  <si>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</si>
  <si>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</si>
  <si>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</si>
  <si>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</si>
  <si>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</si>
  <si>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</si>
  <si>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</si>
  <si>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</si>
  <si>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</si>
  <si>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</si>
  <si>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</si>
  <si>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</si>
  <si>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</si>
  <si>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</si>
  <si>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</si>
  <si>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</si>
  <si>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</si>
  <si>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</si>
  <si>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</si>
  <si>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</si>
  <si>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</si>
  <si>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</si>
  <si>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</si>
  <si>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</si>
  <si>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</si>
  <si>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</si>
  <si>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</si>
  <si>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</si>
  <si>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</si>
  <si>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</si>
  <si>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</si>
  <si>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</si>
  <si>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</si>
  <si>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</si>
  <si>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</si>
  <si>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</si>
  <si>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</si>
  <si>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</si>
  <si>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</si>
  <si>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</si>
  <si>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</si>
  <si>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</si>
  <si>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</si>
  <si>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</si>
  <si>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</si>
  <si>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</si>
  <si>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</si>
  <si>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</si>
  <si>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</si>
  <si>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</si>
  <si>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</si>
  <si>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</si>
  <si>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</si>
  <si>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</si>
  <si>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</si>
  <si>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</si>
  <si>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</si>
  <si>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</si>
  <si>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</si>
  <si>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</si>
  <si>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</si>
  <si>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</si>
  <si>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</si>
  <si>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</si>
  <si>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</si>
  <si>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</si>
  <si>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</si>
  <si>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</si>
  <si>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</si>
  <si>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</si>
  <si>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</si>
  <si>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</si>
  <si>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</si>
  <si>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</si>
  <si>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</si>
  <si>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</si>
  <si>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</si>
  <si>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</si>
  <si>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</si>
  <si>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</si>
  <si>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</si>
  <si>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</si>
  <si>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</si>
  <si>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</si>
  <si>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</si>
  <si>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</si>
  <si>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</si>
  <si>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</si>
  <si>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</si>
  <si>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</si>
  <si>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</si>
  <si>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</si>
  <si>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</si>
  <si>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</si>
  <si>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</si>
  <si>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</si>
  <si>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</si>
  <si>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</si>
  <si>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</si>
  <si>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</si>
  <si>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</si>
  <si>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</si>
  <si>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</si>
  <si>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</si>
  <si>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</si>
  <si>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</si>
  <si>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</si>
  <si>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</si>
  <si>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</si>
  <si>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</si>
  <si>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</si>
  <si>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</si>
  <si>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</si>
  <si>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</si>
  <si>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</si>
  <si>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</si>
  <si>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</si>
  <si>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</si>
  <si>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</si>
  <si>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</si>
  <si>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</si>
  <si>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</si>
  <si>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</si>
  <si>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</si>
  <si>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</si>
  <si>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</si>
  <si>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</si>
  <si>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</si>
  <si>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</si>
  <si>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</si>
  <si>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</si>
  <si>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</si>
  <si>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</si>
  <si>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</si>
  <si>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</si>
  <si>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</si>
  <si>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</si>
  <si>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</si>
  <si>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</si>
  <si>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</si>
  <si>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</si>
  <si>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</si>
  <si>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</si>
  <si>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</si>
  <si>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</si>
  <si>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</si>
  <si>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</si>
  <si>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</si>
  <si>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</si>
  <si>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</si>
  <si>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</si>
  <si>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</si>
  <si>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</si>
  <si>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</si>
  <si>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</si>
  <si>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</si>
  <si>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</si>
  <si>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</si>
  <si>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</si>
  <si>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</si>
  <si>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</si>
  <si>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</si>
  <si>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</si>
  <si>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</si>
  <si>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</si>
  <si>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</si>
  <si>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</si>
  <si>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</si>
  <si>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</si>
  <si>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</si>
  <si>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</si>
  <si>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</si>
  <si>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</si>
  <si>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</si>
  <si>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</si>
  <si>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</si>
  <si>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</si>
  <si>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</si>
  <si>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</si>
  <si>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</si>
  <si>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</si>
  <si>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</si>
  <si>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</si>
  <si>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</si>
  <si>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</si>
  <si>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</si>
  <si>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</si>
  <si>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</si>
  <si>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</si>
  <si>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</si>
  <si>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</si>
  <si>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</si>
  <si>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</si>
  <si>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</si>
  <si>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</si>
  <si>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</si>
  <si>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</si>
  <si>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</si>
  <si>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</si>
  <si>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</si>
  <si>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</si>
  <si>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</si>
  <si>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</si>
  <si>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</si>
  <si>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</si>
  <si>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</si>
  <si>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</si>
  <si>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</si>
  <si>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</si>
  <si>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</si>
  <si>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</si>
  <si>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</si>
  <si>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</si>
  <si>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</si>
  <si>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</si>
  <si>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</si>
  <si>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</si>
  <si>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</si>
  <si>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</si>
  <si>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</si>
  <si>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</si>
  <si>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</si>
  <si>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</si>
  <si>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</si>
  <si>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</si>
  <si>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</si>
  <si>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</si>
  <si>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</si>
  <si>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</si>
  <si>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</si>
  <si>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</si>
  <si>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</si>
  <si>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</si>
  <si>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</si>
  <si>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</si>
  <si>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</si>
  <si>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</si>
  <si>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</si>
  <si>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</si>
  <si>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</si>
  <si>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</si>
  <si>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</si>
  <si>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</si>
  <si>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</si>
  <si>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</si>
  <si>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</si>
  <si>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</si>
  <si>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</si>
  <si>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</si>
  <si>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</si>
  <si>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</si>
  <si>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</si>
  <si>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</si>
  <si>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</si>
  <si>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</si>
  <si>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</si>
  <si>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</si>
  <si>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</si>
  <si>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</si>
  <si>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</si>
  <si>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</si>
  <si>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</si>
  <si>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</si>
  <si>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</si>
  <si>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</si>
  <si>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</si>
  <si>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</si>
  <si>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</si>
  <si>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</si>
  <si>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</si>
  <si>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</si>
  <si>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</si>
  <si>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</si>
  <si>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</si>
  <si>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</si>
  <si>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</si>
  <si>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</si>
  <si>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</si>
  <si>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</si>
  <si>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</si>
  <si>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</si>
  <si>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</si>
  <si>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</si>
  <si>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</si>
  <si>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</si>
  <si>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</si>
  <si>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</si>
  <si>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</si>
  <si>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</si>
  <si>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</si>
  <si>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</si>
  <si>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</si>
  <si>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</si>
  <si>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</si>
  <si>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</si>
  <si>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</si>
  <si>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</si>
  <si>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</si>
  <si>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</si>
  <si>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</si>
  <si>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</si>
  <si>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</si>
  <si>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</si>
  <si>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</si>
  <si>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</si>
  <si>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</si>
  <si>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</si>
  <si>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</si>
  <si>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</si>
  <si>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</si>
  <si>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</si>
  <si>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</si>
  <si>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</si>
  <si>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</si>
  <si>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</si>
  <si>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</si>
  <si>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</si>
  <si>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</si>
  <si>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</si>
  <si>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</si>
  <si>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</si>
  <si>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</si>
  <si>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</si>
  <si>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</si>
  <si>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</si>
  <si>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</si>
  <si>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</si>
  <si>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</si>
  <si>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</si>
  <si>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</si>
  <si>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</si>
  <si>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</si>
  <si>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</si>
  <si>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</si>
  <si>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</si>
  <si>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</si>
  <si>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</si>
  <si>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</si>
  <si>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</si>
  <si>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</si>
  <si>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</si>
  <si>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</si>
  <si>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</si>
  <si>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</si>
  <si>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</si>
  <si>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</si>
  <si>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</si>
  <si>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</si>
  <si>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</si>
  <si>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</si>
  <si>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</si>
  <si>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</si>
  <si>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</si>
  <si>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</si>
  <si>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</si>
  <si>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</si>
  <si>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</si>
  <si>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</si>
  <si>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</si>
  <si>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</si>
  <si>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</si>
  <si>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</si>
  <si>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</si>
  <si>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</si>
  <si>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</si>
  <si>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</si>
  <si>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</si>
  <si>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</si>
  <si>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</si>
  <si>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</si>
  <si>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</si>
  <si>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</si>
  <si>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</si>
  <si>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</si>
  <si>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</si>
  <si>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</si>
  <si>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</si>
  <si>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</si>
  <si>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</si>
  <si>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</si>
  <si>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</si>
  <si>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</si>
  <si>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</si>
  <si>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</si>
  <si>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</si>
  <si>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</si>
  <si>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</si>
  <si>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</si>
  <si>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</si>
  <si>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</si>
  <si>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</si>
  <si>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</si>
  <si>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</si>
  <si>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</si>
  <si>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</si>
  <si>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</si>
  <si>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</si>
  <si>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</si>
  <si>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</si>
  <si>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</si>
  <si>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</si>
  <si>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</si>
  <si>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</si>
  <si>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</si>
  <si>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</si>
  <si>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</si>
  <si>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</si>
  <si>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</si>
  <si>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</si>
  <si>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</si>
  <si>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</si>
  <si>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</si>
  <si>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</si>
  <si>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</si>
  <si>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</si>
  <si>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</si>
  <si>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</si>
  <si>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</si>
  <si>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</si>
  <si>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</si>
  <si>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</si>
  <si>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</si>
  <si>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</si>
  <si>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</si>
  <si>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</si>
  <si>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</si>
  <si>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</si>
  <si>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</si>
  <si>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</si>
  <si>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</si>
  <si>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</si>
  <si>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</si>
  <si>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</si>
  <si>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</si>
  <si>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</si>
  <si>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</si>
  <si>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</si>
  <si>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</si>
  <si>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</si>
  <si>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</si>
  <si>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</si>
  <si>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</si>
  <si>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</si>
  <si>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</si>
  <si>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</si>
  <si>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</si>
  <si>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</si>
  <si>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</si>
  <si>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</si>
  <si>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</si>
  <si>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</si>
  <si>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</si>
  <si>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</si>
  <si>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</si>
  <si>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</si>
  <si>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</si>
  <si>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</si>
  <si>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</si>
  <si>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</si>
  <si>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</si>
  <si>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</si>
  <si>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</si>
  <si>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</si>
  <si>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</si>
  <si>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</si>
  <si>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</si>
  <si>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</si>
  <si>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</si>
  <si>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</si>
  <si>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</si>
  <si>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</si>
  <si>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</si>
  <si>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</si>
  <si>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</si>
  <si>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</si>
  <si>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</si>
  <si>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</si>
  <si>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</si>
  <si>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</si>
  <si>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</si>
  <si>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</si>
  <si>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</si>
  <si>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</si>
  <si>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</si>
  <si>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</si>
  <si>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</si>
  <si>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</si>
  <si>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</si>
  <si>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</si>
  <si>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</si>
  <si>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</si>
  <si>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</si>
  <si>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</si>
  <si>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</si>
  <si>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</si>
  <si>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</si>
  <si>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</si>
  <si>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</si>
  <si>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</si>
  <si>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</si>
  <si>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</si>
  <si>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</si>
  <si>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</si>
  <si>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</si>
  <si>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</si>
  <si>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</si>
  <si>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</si>
  <si>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</si>
  <si>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</si>
  <si>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</si>
  <si>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</si>
  <si>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</si>
  <si>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</si>
  <si>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</si>
  <si>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</si>
  <si>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</si>
  <si>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</si>
  <si>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</si>
  <si>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</si>
  <si>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</si>
  <si>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</si>
  <si>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</si>
  <si>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</si>
  <si>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</si>
  <si>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</si>
  <si>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</si>
  <si>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</si>
  <si>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</si>
  <si>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</si>
  <si>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</si>
  <si>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</si>
  <si>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</si>
  <si>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</si>
  <si>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</si>
  <si>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</si>
  <si>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</si>
  <si>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</si>
  <si>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</si>
  <si>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</si>
  <si>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</si>
  <si>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</si>
  <si>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</si>
  <si>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</si>
  <si>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</si>
  <si>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</si>
  <si>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</si>
  <si>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</si>
  <si>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</si>
  <si>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</si>
  <si>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</si>
  <si>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</si>
  <si>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</si>
  <si>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</si>
  <si>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</si>
  <si>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</si>
  <si>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</si>
  <si>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</si>
  <si>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</si>
  <si>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</si>
  <si>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</si>
  <si>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</si>
  <si>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</si>
  <si>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</si>
  <si>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</si>
  <si>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</si>
  <si>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</si>
  <si>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</si>
  <si>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</si>
  <si>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</si>
  <si>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</si>
  <si>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</si>
  <si>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</si>
  <si>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</si>
  <si>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</si>
  <si>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</si>
  <si>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</si>
  <si>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</si>
  <si>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</si>
  <si>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</si>
  <si>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</si>
  <si>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</si>
  <si>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</si>
  <si>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</si>
  <si>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</si>
  <si>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</si>
  <si>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</si>
  <si>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</si>
  <si>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</si>
  <si>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</si>
  <si>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</si>
  <si>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</si>
  <si>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</si>
  <si>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</si>
  <si>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</si>
  <si>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</si>
  <si>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</si>
  <si>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</si>
  <si>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</si>
  <si>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</si>
  <si>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</si>
  <si>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</si>
  <si>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</si>
  <si>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</si>
  <si>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</si>
  <si>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</si>
  <si>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</si>
  <si>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</si>
  <si>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</si>
  <si>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</si>
  <si>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</si>
  <si>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</si>
  <si>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</si>
  <si>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</si>
  <si>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</si>
  <si>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</si>
  <si>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</si>
  <si>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</si>
  <si>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</si>
  <si>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</si>
  <si>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</si>
  <si>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</si>
  <si>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</si>
  <si>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</si>
  <si>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</si>
  <si>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</si>
  <si>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</si>
  <si>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</si>
  <si>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</si>
  <si>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</si>
  <si>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</si>
  <si>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</si>
  <si>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</si>
  <si>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</si>
  <si>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</si>
  <si>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</si>
  <si>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</si>
  <si>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</si>
  <si>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</si>
  <si>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</si>
  <si>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</si>
  <si>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</si>
  <si>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</si>
  <si>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</si>
  <si>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</si>
  <si>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</si>
  <si>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</si>
  <si>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</si>
  <si>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</si>
  <si>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</si>
  <si>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</si>
  <si>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</si>
  <si>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</si>
  <si>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</si>
  <si>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</si>
  <si>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</si>
  <si>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</si>
  <si>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</si>
  <si>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</si>
  <si>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</si>
  <si>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</si>
  <si>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</si>
  <si>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</si>
  <si>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</si>
  <si>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</si>
  <si>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</si>
  <si>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</si>
  <si>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</si>
  <si>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</si>
  <si>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</si>
  <si>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</si>
  <si>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</si>
  <si>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</si>
  <si>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</si>
  <si>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</si>
  <si>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</si>
  <si>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</si>
  <si>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</si>
  <si>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</si>
  <si>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</si>
  <si>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</si>
  <si>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</si>
  <si>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</si>
  <si>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</si>
  <si>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</si>
  <si>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</si>
  <si>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</si>
  <si>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</si>
  <si>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</si>
  <si>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</si>
  <si>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</si>
  <si>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</si>
  <si>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</si>
  <si>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</si>
  <si>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</si>
  <si>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</si>
  <si>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</si>
  <si>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</si>
  <si>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</si>
  <si>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</si>
  <si>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</si>
  <si>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</si>
  <si>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</si>
  <si>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</si>
  <si>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</si>
  <si>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</si>
  <si>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</si>
  <si>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</si>
  <si>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</si>
  <si>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</si>
  <si>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</si>
  <si>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</si>
  <si>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</si>
  <si>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</si>
  <si>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</si>
  <si>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</si>
  <si>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</si>
  <si>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</si>
  <si>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</si>
  <si>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</si>
  <si>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</si>
  <si>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</si>
  <si>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</si>
  <si>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</si>
  <si>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</si>
  <si>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</si>
  <si>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</si>
  <si>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</si>
  <si>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</si>
  <si>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</si>
  <si>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</si>
  <si>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</si>
  <si>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</si>
  <si>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</si>
  <si>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</si>
  <si>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</si>
  <si>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</si>
  <si>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</si>
  <si>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</si>
  <si>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</si>
  <si>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</si>
  <si>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</si>
  <si>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</si>
  <si>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</si>
  <si>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</si>
  <si>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</si>
  <si>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</si>
  <si>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</si>
  <si>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</si>
  <si>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</si>
  <si>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</si>
  <si>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</si>
  <si>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</si>
  <si>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</si>
  <si>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</si>
  <si>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</si>
  <si>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</si>
  <si>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</si>
  <si>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</si>
  <si>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</si>
  <si>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</si>
  <si>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</si>
  <si>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</si>
  <si>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</si>
  <si>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</si>
  <si>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</si>
  <si>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</si>
  <si>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</si>
  <si>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</si>
  <si>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</si>
  <si>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</si>
  <si>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</si>
  <si>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</si>
  <si>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</si>
  <si>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</si>
  <si>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</si>
  <si>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</si>
  <si>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</si>
  <si>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</si>
  <si>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</si>
  <si>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</si>
  <si>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</si>
  <si>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</si>
  <si>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</si>
  <si>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</si>
  <si>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</si>
  <si>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</si>
  <si>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</si>
  <si>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</si>
  <si>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</si>
  <si>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</si>
  <si>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</si>
  <si>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</si>
  <si>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</si>
  <si>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</si>
  <si>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</si>
  <si>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</si>
  <si>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</si>
  <si>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</si>
  <si>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</si>
  <si>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</si>
  <si>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</si>
  <si>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</si>
  <si>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</si>
  <si>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</si>
  <si>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</si>
  <si>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</si>
  <si>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</si>
  <si>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</si>
  <si>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</si>
  <si>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</si>
  <si>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</si>
  <si>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</si>
  <si>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</si>
  <si>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</si>
  <si>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</si>
  <si>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</si>
  <si>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</si>
  <si>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</si>
  <si>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</si>
  <si>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</si>
  <si>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</si>
  <si>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</si>
  <si>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</si>
  <si>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</si>
  <si>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</si>
  <si>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</si>
  <si>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</si>
  <si>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</si>
  <si>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</si>
  <si>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</si>
  <si>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</si>
  <si>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</si>
  <si>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</si>
  <si>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</si>
  <si>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</si>
  <si>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</si>
  <si>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</si>
  <si>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</si>
  <si>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</si>
  <si>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</si>
  <si>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</si>
  <si>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</si>
  <si>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</si>
  <si>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</si>
  <si>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</si>
  <si>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</si>
  <si>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</si>
  <si>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</si>
  <si>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</si>
  <si>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</si>
  <si>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</si>
  <si>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</si>
  <si>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</si>
  <si>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</si>
  <si>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</si>
  <si>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</si>
  <si>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</si>
  <si>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</si>
  <si>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</si>
  <si>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</si>
  <si>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</si>
  <si>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</si>
  <si>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</si>
  <si>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</si>
  <si>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</si>
  <si>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</si>
  <si>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</si>
  <si>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</si>
  <si>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</si>
  <si>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</si>
  <si>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</si>
  <si>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</si>
  <si>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</si>
  <si>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</si>
  <si>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</si>
  <si>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</si>
  <si>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</si>
  <si>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</si>
  <si>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</si>
  <si>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</si>
  <si>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</si>
  <si>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</si>
  <si>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</si>
  <si>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</si>
  <si>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</si>
  <si>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</si>
  <si>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</si>
  <si>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</si>
  <si>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</si>
  <si>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</si>
  <si>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</si>
  <si>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</si>
  <si>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</si>
  <si>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</si>
  <si>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</si>
  <si>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</si>
  <si>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</si>
  <si>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</si>
  <si>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</si>
  <si>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</si>
  <si>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</si>
  <si>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</si>
  <si>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</si>
  <si>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</si>
  <si>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</si>
  <si>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</si>
  <si>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</si>
  <si>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</si>
  <si>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</si>
  <si>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</si>
  <si>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</si>
  <si>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</si>
  <si>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</si>
  <si>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</si>
  <si>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</si>
  <si>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</si>
  <si>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</si>
  <si>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</si>
  <si>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</si>
  <si>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</si>
  <si>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</si>
  <si>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</si>
  <si>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</si>
  <si>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</si>
  <si>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</si>
  <si>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</si>
  <si>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</si>
  <si>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</si>
  <si>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</si>
  <si>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</si>
  <si>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</si>
  <si>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</si>
  <si>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</si>
  <si>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</si>
  <si>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</si>
  <si>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</si>
  <si>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</si>
  <si>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</si>
  <si>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</si>
  <si>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</si>
  <si>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</si>
  <si>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</si>
  <si>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</si>
  <si>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</si>
  <si>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</si>
  <si>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</si>
  <si>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</si>
  <si>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</si>
  <si>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</si>
  <si>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</si>
  <si>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</si>
  <si>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</si>
  <si>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</si>
  <si>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</si>
  <si>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</si>
  <si>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</si>
  <si>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</si>
  <si>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</si>
  <si>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</si>
  <si>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</si>
  <si>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</si>
  <si>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</si>
  <si>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</si>
  <si>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</si>
  <si>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</si>
  <si>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</si>
  <si>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</si>
  <si>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</si>
  <si>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</si>
  <si>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</si>
  <si>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</si>
  <si>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</si>
  <si>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</si>
  <si>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</si>
  <si>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</si>
  <si>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</si>
  <si>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</si>
  <si>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</si>
  <si>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</si>
  <si>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</si>
  <si>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</si>
  <si>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</si>
  <si>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</si>
  <si>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</si>
  <si>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</si>
  <si>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</si>
  <si>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</si>
  <si>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</si>
  <si>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</si>
  <si>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</si>
  <si>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</si>
  <si>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</si>
  <si>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</si>
  <si>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</si>
  <si>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</si>
  <si>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</si>
  <si>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</si>
  <si>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</si>
  <si>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</si>
  <si>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</si>
  <si>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</si>
  <si>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</si>
  <si>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</si>
  <si>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</si>
  <si>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</si>
  <si>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</si>
  <si>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</si>
  <si>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</si>
  <si>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</si>
  <si>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</si>
  <si>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</si>
  <si>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</si>
  <si>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</si>
  <si>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</si>
  <si>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</si>
  <si>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</si>
  <si>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</si>
  <si>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</si>
  <si>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</si>
  <si>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</si>
  <si>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</si>
  <si>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</si>
  <si>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</si>
  <si>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</si>
  <si>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</si>
  <si>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</si>
  <si>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</si>
  <si>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</si>
  <si>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</si>
  <si>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</si>
  <si>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</si>
  <si>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</si>
  <si>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</si>
  <si>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</si>
  <si>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</si>
  <si>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</si>
  <si>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</si>
  <si>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</si>
  <si>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</si>
  <si>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</si>
  <si>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</si>
  <si>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</si>
  <si>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</si>
  <si>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</si>
  <si>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</si>
  <si>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</si>
  <si>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</si>
  <si>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</si>
  <si>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</si>
  <si>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</si>
  <si>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</si>
  <si>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</si>
  <si>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</si>
  <si>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</si>
  <si>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</si>
  <si>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</si>
  <si>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</si>
  <si>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</si>
  <si>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</si>
  <si>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</si>
  <si>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</si>
  <si>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</si>
  <si>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</si>
  <si>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</si>
  <si>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</si>
  <si>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</si>
  <si>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</si>
  <si>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</si>
  <si>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</si>
  <si>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</si>
  <si>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</si>
  <si>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</si>
  <si>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</si>
  <si>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</si>
  <si>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</si>
  <si>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</si>
  <si>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</si>
  <si>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</si>
  <si>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</si>
  <si>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</si>
  <si>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</si>
  <si>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</si>
  <si>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</si>
  <si>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</si>
  <si>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</si>
  <si>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</si>
  <si>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</si>
  <si>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</si>
  <si>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</si>
  <si>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</si>
  <si>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</si>
  <si>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</si>
  <si>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</si>
  <si>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</si>
  <si>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</si>
  <si>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</si>
  <si>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</si>
  <si>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</si>
  <si>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</si>
  <si>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</si>
  <si>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</si>
  <si>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</si>
  <si>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</si>
  <si>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</si>
  <si>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</si>
  <si>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</si>
  <si>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</si>
  <si>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</si>
  <si>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</si>
  <si>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</si>
  <si>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</si>
  <si>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</si>
  <si>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</si>
  <si>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</si>
  <si>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</si>
  <si>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</si>
  <si>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</si>
  <si>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</si>
  <si>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</si>
  <si>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</si>
  <si>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</si>
  <si>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</si>
  <si>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</si>
  <si>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</si>
  <si>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</si>
  <si>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</si>
  <si>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</si>
  <si>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</si>
  <si>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</si>
  <si>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</si>
  <si>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</si>
  <si>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</si>
  <si>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</si>
  <si>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</si>
  <si>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</si>
  <si>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</si>
  <si>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</si>
  <si>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</si>
  <si>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</si>
  <si>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</si>
  <si>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</si>
  <si>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</si>
  <si>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</si>
  <si>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</si>
  <si>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</si>
  <si>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</si>
  <si>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</si>
  <si>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</si>
  <si>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</si>
  <si>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</si>
  <si>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</si>
  <si>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</si>
  <si>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</si>
  <si>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</si>
  <si>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</si>
  <si>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</si>
  <si>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</si>
  <si>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</si>
  <si>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</si>
  <si>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</si>
  <si>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</si>
  <si>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</si>
  <si>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</si>
  <si>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</si>
  <si>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</si>
  <si>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</si>
  <si>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</si>
  <si>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</si>
  <si>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</si>
  <si>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</si>
  <si>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</si>
  <si>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</si>
  <si>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</si>
  <si>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</si>
  <si>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</si>
  <si>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</si>
  <si>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</si>
  <si>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</si>
  <si>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</si>
  <si>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</si>
  <si>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</si>
  <si>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</si>
  <si>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</si>
  <si>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</si>
  <si>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</si>
  <si>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</si>
  <si>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</si>
  <si>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</si>
  <si>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</si>
  <si>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</si>
  <si>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</si>
  <si>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</si>
  <si>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</si>
  <si>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</si>
  <si>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</si>
  <si>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</si>
  <si>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</si>
  <si>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</si>
  <si>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</si>
  <si>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</si>
  <si>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</si>
  <si>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</si>
  <si>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</si>
  <si>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</si>
  <si>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</si>
  <si>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</si>
  <si>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</si>
  <si>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</si>
  <si>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</si>
  <si>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</si>
  <si>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</si>
  <si>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</si>
  <si>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</si>
  <si>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</si>
  <si>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</si>
  <si>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</si>
  <si>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</si>
  <si>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</si>
  <si>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</si>
  <si>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</si>
  <si>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</si>
  <si>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</si>
  <si>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</si>
  <si>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</si>
  <si>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</si>
  <si>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</si>
  <si>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</si>
  <si>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</si>
  <si>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</si>
  <si>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</si>
  <si>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</si>
  <si>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</si>
  <si>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</si>
  <si>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</si>
  <si>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</si>
  <si>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</si>
  <si>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</si>
  <si>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</si>
  <si>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</si>
  <si>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</si>
  <si>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</si>
  <si>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</si>
  <si>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</si>
  <si>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</si>
  <si>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</si>
  <si>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</si>
  <si>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</si>
  <si>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</si>
  <si>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</si>
  <si>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</si>
  <si>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</si>
  <si>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</si>
  <si>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</si>
  <si>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</si>
  <si>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</si>
  <si>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</si>
  <si>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</si>
  <si>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</si>
  <si>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</si>
  <si>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</si>
  <si>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</si>
  <si>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</si>
  <si>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</si>
  <si>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</si>
  <si>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</si>
  <si>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</si>
  <si>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</si>
  <si>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</si>
  <si>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</si>
  <si>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</si>
  <si>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</si>
  <si>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</si>
  <si>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</si>
  <si>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</si>
  <si>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</si>
  <si>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</si>
  <si>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</si>
  <si>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</si>
  <si>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</si>
  <si>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</si>
  <si>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</si>
  <si>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</si>
  <si>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</si>
  <si>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</si>
  <si>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</si>
  <si>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</si>
  <si>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</si>
  <si>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</si>
  <si>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</si>
  <si>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</si>
  <si>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</si>
  <si>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</si>
  <si>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</si>
  <si>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</si>
  <si>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</si>
  <si>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</si>
  <si>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</si>
  <si>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</si>
  <si>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</si>
  <si>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</si>
  <si>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</si>
  <si>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</si>
  <si>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</si>
  <si>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</si>
  <si>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</si>
  <si>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</si>
  <si>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</si>
  <si>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</si>
  <si>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</si>
  <si>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</si>
  <si>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</si>
  <si>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</si>
  <si>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</si>
  <si>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</si>
  <si>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</si>
  <si>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</si>
  <si>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</si>
  <si>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</si>
  <si>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</si>
  <si>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</si>
  <si>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</si>
  <si>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</si>
  <si>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</si>
  <si>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</si>
  <si>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</si>
  <si>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</si>
  <si>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</si>
  <si>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</si>
  <si>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</si>
  <si>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</si>
  <si>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</si>
  <si>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</si>
  <si>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</si>
  <si>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</si>
  <si>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</si>
  <si>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</si>
  <si>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</si>
  <si>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</si>
  <si>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</si>
  <si>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</si>
  <si>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</si>
  <si>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</si>
  <si>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</si>
  <si>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</si>
  <si>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</si>
  <si>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</si>
  <si>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</si>
  <si>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</si>
  <si>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</si>
  <si>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</si>
  <si>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</si>
  <si>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</si>
  <si>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</si>
  <si>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</si>
  <si>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</si>
  <si>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</si>
  <si>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</si>
  <si>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</si>
  <si>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</si>
  <si>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</si>
  <si>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</si>
  <si>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</si>
  <si>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</si>
  <si>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</si>
  <si>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23815 SVEUČILIŠTE U ZADRU</t>
  </si>
  <si>
    <t>AGENCIJA ZA MOBILNOST I PROGRAME EUROPSKE UNIJE (43335)</t>
  </si>
  <si>
    <t>MINISTARSTVO GOSPODARSTVA I ODRŽIVOG RAZVOJA (47053)</t>
  </si>
  <si>
    <t>HRVATSKA ZAKLADA ZA ZNANOST (52209)</t>
  </si>
  <si>
    <t>SVEUČILIŠTE U SPLITU (2469)</t>
  </si>
  <si>
    <t>CO&amp;SO, Italija</t>
  </si>
  <si>
    <t>01.09.2022.</t>
  </si>
  <si>
    <t>31.08.2025.</t>
  </si>
  <si>
    <t>UNIVERSITE D'AIX MARSEILLE</t>
  </si>
  <si>
    <t>31.8.2025.</t>
  </si>
  <si>
    <t xml:space="preserve">GEORG-AUGUST-UNIVERSITAT GOTTINGEN STIFTUNG OFFENTLICHEN RECHTS </t>
  </si>
  <si>
    <t>EU-CONEXUS RFS</t>
  </si>
  <si>
    <t>LA ROCHELLE</t>
  </si>
  <si>
    <t>IDEA-net</t>
  </si>
  <si>
    <t>BREATH</t>
  </si>
  <si>
    <t>Sveučilište u Poljskoj</t>
  </si>
  <si>
    <t>Grad Zadar</t>
  </si>
  <si>
    <t>MAX WEBER STIFTUNG</t>
  </si>
  <si>
    <t>2023-1-HR01-KA220-HED-000164970</t>
  </si>
  <si>
    <t>AMPEU</t>
  </si>
  <si>
    <t>Maja Pogorelić Bajlo</t>
  </si>
  <si>
    <t>023/200-617</t>
  </si>
  <si>
    <t>mpogoreli21@unizd.hr</t>
  </si>
  <si>
    <t>Zadar, 19.12.2023.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</si>
</sst>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  <family val="2"/>
      <charset val="238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4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3" fillId="0" borderId="1" xfId="16" applyNumberFormat="1" applyFont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14" fillId="0" borderId="1" xfId="16" applyNumberFormat="1" applyProtection="1">
      <alignment horizontal="right" vertical="center"/>
      <protection locked="0"/>
    </xf>
    <xf numFmtId="3" fontId="103" fillId="0" borderId="1" xfId="16" applyNumberFormat="1" applyFont="1" applyProtection="1">
      <alignment horizontal="right" vertical="center"/>
      <protection locked="0"/>
    </xf>
    <xf numFmtId="3" fontId="104" fillId="0" borderId="1" xfId="16" applyNumberFormat="1" applyFont="1" applyProtection="1">
      <alignment horizontal="right" vertical="center"/>
      <protection locked="0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8" t="s">
        <v>4821</v>
      </c>
      <c r="D1" s="379"/>
      <c r="E1" s="379"/>
      <c r="F1" s="379"/>
      <c r="G1" s="380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1" t="s">
        <v>4844</v>
      </c>
      <c r="D2" s="382"/>
      <c r="E2" s="382"/>
      <c r="F2" s="382"/>
      <c r="G2" s="38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1" t="s">
        <v>4841</v>
      </c>
      <c r="D3" s="382"/>
      <c r="E3" s="382"/>
      <c r="F3" s="382"/>
      <c r="G3" s="383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1" t="s">
        <v>4842</v>
      </c>
      <c r="D4" s="382"/>
      <c r="E4" s="382"/>
      <c r="F4" s="382"/>
      <c r="G4" s="383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1" t="s">
        <v>4843</v>
      </c>
      <c r="D5" s="382"/>
      <c r="E5" s="382"/>
      <c r="F5" s="382"/>
      <c r="G5" s="383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.7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4" t="s">
        <v>4049</v>
      </c>
      <c r="C7" s="374"/>
      <c r="D7" s="374"/>
      <c r="E7" s="375"/>
      <c r="F7" s="375"/>
      <c r="G7" s="375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4" t="s">
        <v>3</v>
      </c>
      <c r="C9" s="374"/>
      <c r="D9" s="374"/>
      <c r="E9" s="375"/>
      <c r="F9" s="375"/>
      <c r="G9" s="375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6" t="s">
        <v>3879</v>
      </c>
      <c r="C11" s="376"/>
      <c r="D11" s="376"/>
      <c r="E11" s="377"/>
      <c r="F11" s="377"/>
      <c r="G11" s="377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31257784</v>
      </c>
      <c r="D14" s="61">
        <f>SUM(D15:D16)</f>
        <v>28315621</v>
      </c>
      <c r="E14" s="61">
        <f>SUM(E15:E16)</f>
        <v>27464771.456168294</v>
      </c>
      <c r="F14" s="61">
        <f>+F15+F16</f>
        <v>27637116.298378661</v>
      </c>
      <c r="G14" s="61">
        <f>+G15+G16</f>
        <v>27245395.601020731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67">
        <v>31256404</v>
      </c>
      <c r="D15" s="367">
        <v>28314294</v>
      </c>
      <c r="E15" s="64">
        <f>'A.1 PRIHODI I RASHODI EK'!F11</f>
        <v>27463444.456168294</v>
      </c>
      <c r="F15" s="64">
        <f>'A.1 PRIHODI I RASHODI EK'!G11</f>
        <v>27635125.456252441</v>
      </c>
      <c r="G15" s="64">
        <f>'A.1 PRIHODI I RASHODI EK'!H11</f>
        <v>27242741.144852437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67">
        <v>1380</v>
      </c>
      <c r="D16" s="367">
        <v>1327</v>
      </c>
      <c r="E16" s="64">
        <f>'A.1 PRIHODI I RASHODI EK'!F19</f>
        <v>1327</v>
      </c>
      <c r="F16" s="64">
        <f>'A.1 PRIHODI I RASHODI EK'!G19</f>
        <v>1990.8421262193906</v>
      </c>
      <c r="G16" s="64">
        <f>'A.1 PRIHODI I RASHODI EK'!H19</f>
        <v>2654.4561682925209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30097051</v>
      </c>
      <c r="D17" s="68">
        <f>SUM(D18:D19)</f>
        <v>28977875</v>
      </c>
      <c r="E17" s="68">
        <f>SUM(E18:E19)</f>
        <v>28596093.461165823</v>
      </c>
      <c r="F17" s="68">
        <f>+F18+F19</f>
        <v>27685252.961624708</v>
      </c>
      <c r="G17" s="68">
        <f>+G18+G19</f>
        <v>27123270.619455837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4">
        <v>25113981</v>
      </c>
      <c r="D18" s="364">
        <v>26476903</v>
      </c>
      <c r="E18" s="69">
        <f>'A.1 PRIHODI I RASHODI EK'!F27</f>
        <v>28161139.646119785</v>
      </c>
      <c r="F18" s="69">
        <f>'A.1 PRIHODI I RASHODI EK'!G27</f>
        <v>27278122.492429402</v>
      </c>
      <c r="G18" s="69">
        <f>'A.1 PRIHODI I RASHODI EK'!H27</f>
        <v>26719850.7851176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4">
        <v>4983070</v>
      </c>
      <c r="D19" s="364">
        <v>2500972</v>
      </c>
      <c r="E19" s="69">
        <f>'A.1 PRIHODI I RASHODI EK'!F35</f>
        <v>434953.81504603726</v>
      </c>
      <c r="F19" s="69">
        <f>'A.1 PRIHODI I RASHODI EK'!G35</f>
        <v>407130.46919530589</v>
      </c>
      <c r="G19" s="69">
        <f>'A.1 PRIHODI I RASHODI EK'!H35</f>
        <v>403419.83433823555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.75">
      <c r="A20" s="60"/>
      <c r="B20" s="60" t="s">
        <v>10</v>
      </c>
      <c r="C20" s="61">
        <f>+C14-C17</f>
        <v>1160733</v>
      </c>
      <c r="D20" s="61">
        <f>+D14-D17</f>
        <v>-662254</v>
      </c>
      <c r="E20" s="61">
        <f>+E14-E17</f>
        <v>-1131322.0049975291</v>
      </c>
      <c r="F20" s="61">
        <f>+F14-F17</f>
        <v>-48136.663246046752</v>
      </c>
      <c r="G20" s="61">
        <f>+G14-G17</f>
        <v>122124.98156489432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2"/>
      <c r="C21" s="372"/>
      <c r="D21" s="372"/>
      <c r="E21" s="373"/>
      <c r="F21" s="373"/>
      <c r="G21" s="373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8">
      <c r="B22" s="374" t="s">
        <v>3881</v>
      </c>
      <c r="C22" s="374"/>
      <c r="D22" s="374"/>
      <c r="E22" s="375"/>
      <c r="F22" s="375"/>
      <c r="G22" s="375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.7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67"/>
      <c r="D25" s="367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67"/>
      <c r="D26" s="367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4">
        <v>3515642</v>
      </c>
      <c r="D28" s="364">
        <v>2904083</v>
      </c>
      <c r="E28" s="69">
        <f>+'Unos prijenosa'!D5</f>
        <v>5174045</v>
      </c>
      <c r="F28" s="69">
        <f>+'Unos prijenosa'!D13</f>
        <v>4042723</v>
      </c>
      <c r="G28" s="69">
        <f>+'Unos prijenosa'!D21</f>
        <v>3994587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65">
        <f>-1535526-1322359-1058483-621610-104084-34313</f>
        <v>-4676375</v>
      </c>
      <c r="D29" s="365">
        <v>-2241829</v>
      </c>
      <c r="E29" s="72">
        <f>+'Unos prijenosa'!D7</f>
        <v>-4042723</v>
      </c>
      <c r="F29" s="72">
        <f>+'Unos prijenosa'!D15</f>
        <v>-3994587</v>
      </c>
      <c r="G29" s="73">
        <f>+'Unos prijenosa'!D23</f>
        <v>-4116712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-1160733</v>
      </c>
      <c r="D30" s="68">
        <f>+D27+D28+D29</f>
        <v>662254</v>
      </c>
      <c r="E30" s="68">
        <f>+E27+E28+E29</f>
        <v>1131322</v>
      </c>
      <c r="F30" s="68">
        <f t="shared" ref="F30:G30" si="3">+F27+F28+F29</f>
        <v>48136</v>
      </c>
      <c r="G30" s="68">
        <f t="shared" si="3"/>
        <v>-122125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.75">
      <c r="B31" s="372"/>
      <c r="C31" s="372"/>
      <c r="D31" s="372"/>
      <c r="E31" s="373"/>
      <c r="F31" s="373"/>
      <c r="G31" s="373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-4.9975290894508362E-3</v>
      </c>
      <c r="F32" s="77">
        <f>+F20+F30</f>
        <v>-0.66324604675173759</v>
      </c>
      <c r="G32" s="77">
        <f>+G20+G30</f>
        <v>-1.8435105681419373E-2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.7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.7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5" t="s">
        <v>4812</v>
      </c>
      <c r="C2" s="395"/>
      <c r="D2" s="395"/>
      <c r="E2" s="395"/>
      <c r="F2" s="395"/>
      <c r="G2" s="395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1" t="s">
        <v>4813</v>
      </c>
      <c r="C6" s="339">
        <f>C8+C11+C14</f>
        <v>0</v>
      </c>
      <c r="D6" s="339">
        <f>D8+D11+D14</f>
        <v>0</v>
      </c>
      <c r="E6" s="339">
        <f>+E7+E10</f>
        <v>0</v>
      </c>
      <c r="F6" s="339">
        <f t="shared" ref="F6:G6" si="0">+F7+F10</f>
        <v>0</v>
      </c>
      <c r="G6" s="339">
        <f t="shared" si="0"/>
        <v>0</v>
      </c>
      <c r="H6" s="315" t="str">
        <f>'OPĆI DIO'!$C$1</f>
        <v>23815 SVEUČILIŠTE U ZADRU</v>
      </c>
    </row>
    <row r="7" spans="1:9" s="340" customFormat="1">
      <c r="A7" s="340">
        <v>43</v>
      </c>
      <c r="B7" s="338" t="s">
        <v>4816</v>
      </c>
      <c r="C7" s="341">
        <f>C8</f>
        <v>0</v>
      </c>
      <c r="D7" s="341">
        <f t="shared" ref="D7" si="1">D8</f>
        <v>0</v>
      </c>
      <c r="E7" s="341">
        <f>E8+E9</f>
        <v>0</v>
      </c>
      <c r="F7" s="341">
        <f t="shared" ref="F7:G7" si="2">F8+F9</f>
        <v>0</v>
      </c>
      <c r="G7" s="341">
        <f t="shared" si="2"/>
        <v>0</v>
      </c>
      <c r="H7" s="315" t="str">
        <f>'OPĆI DIO'!$C$1</f>
        <v>23815 SVEUČILIŠTE U ZADRU</v>
      </c>
    </row>
    <row r="8" spans="1:9" s="281" customFormat="1">
      <c r="A8" s="281">
        <v>81</v>
      </c>
      <c r="B8" s="278" t="s">
        <v>4794</v>
      </c>
      <c r="C8" s="366"/>
      <c r="D8" s="366"/>
      <c r="E8" s="334">
        <f>SUMIF('Unos prihoda i primitaka'!$L$3:$L$501,$A8,'Unos prihoda i primitaka'!G$3:G$501)</f>
        <v>0</v>
      </c>
      <c r="F8" s="334">
        <f>SUMIF('Unos prihoda i primitaka'!$L$3:$L$501,$A8,'Unos prihoda i primitaka'!H$3:H$501)</f>
        <v>0</v>
      </c>
      <c r="G8" s="334">
        <f>SUMIF('Unos prihoda i primitaka'!$L$3:$L$501,$A8,'Unos prihoda i primitaka'!I$3:I$501)</f>
        <v>0</v>
      </c>
      <c r="H8" s="315" t="str">
        <f>'OPĆI DIO'!$C$1</f>
        <v>23815 SVEUČILIŠTE U ZADRU</v>
      </c>
    </row>
    <row r="9" spans="1:9" s="281" customFormat="1">
      <c r="A9" s="281">
        <v>83</v>
      </c>
      <c r="B9" s="278" t="s">
        <v>4794</v>
      </c>
      <c r="C9" s="366"/>
      <c r="D9" s="366"/>
      <c r="E9" s="334">
        <f>SUMIF('Unos prihoda i primitaka'!$L$3:$L$501,$A9,'Unos prihoda i primitaka'!G$3:G$501)</f>
        <v>0</v>
      </c>
      <c r="F9" s="334">
        <f>SUMIF('Unos prihoda i primitaka'!$L$3:$L$501,$A9,'Unos prihoda i primitaka'!H$3:H$501)</f>
        <v>0</v>
      </c>
      <c r="G9" s="334">
        <f>SUMIF('Unos prihoda i primitaka'!$L$3:$L$501,$A9,'Unos prihoda i primitaka'!I$3:I$501)</f>
        <v>0</v>
      </c>
      <c r="H9" s="315" t="str">
        <f>'OPĆI DIO'!$C$1</f>
        <v>23815 SVEUČILIŠTE U ZADRU</v>
      </c>
    </row>
    <row r="10" spans="1:9" s="342" customFormat="1">
      <c r="A10" s="342">
        <v>81</v>
      </c>
      <c r="B10" s="277" t="s">
        <v>4808</v>
      </c>
      <c r="C10" s="341">
        <f>C11</f>
        <v>0</v>
      </c>
      <c r="D10" s="341">
        <f t="shared" ref="D10" si="3">D11</f>
        <v>0</v>
      </c>
      <c r="E10" s="341">
        <f>E11</f>
        <v>0</v>
      </c>
      <c r="F10" s="341">
        <f t="shared" ref="F10" si="4">F11</f>
        <v>0</v>
      </c>
      <c r="G10" s="341">
        <f t="shared" ref="G10" si="5">G11</f>
        <v>0</v>
      </c>
      <c r="H10" s="315" t="str">
        <f>'OPĆI DIO'!$C$1</f>
        <v>23815 SVEUČILIŠTE U ZADRU</v>
      </c>
    </row>
    <row r="11" spans="1:9" s="281" customFormat="1">
      <c r="A11" s="281">
        <v>84</v>
      </c>
      <c r="B11" s="278" t="s">
        <v>4808</v>
      </c>
      <c r="C11" s="366"/>
      <c r="D11" s="366"/>
      <c r="E11" s="334">
        <f>SUMIF('Unos prihoda i primitaka'!$L$3:$L$501,$A11,'Unos prihoda i primitaka'!G$3:G$501)</f>
        <v>0</v>
      </c>
      <c r="F11" s="334">
        <f>SUMIF('Unos prihoda i primitaka'!$L$3:$L$501,$A11,'Unos prihoda i primitaka'!H$3:H$501)</f>
        <v>0</v>
      </c>
      <c r="G11" s="334">
        <f>SUMIF('Unos prihoda i primitaka'!$L$3:$L$501,$A11,'Unos prihoda i primitaka'!I$3:I$501)</f>
        <v>0</v>
      </c>
      <c r="H11" s="315" t="str">
        <f>'OPĆI DIO'!$C$1</f>
        <v>23815 SVEUČILIŠTE U ZADRU</v>
      </c>
    </row>
    <row r="12" spans="1:9" s="98" customFormat="1">
      <c r="B12" s="351" t="s">
        <v>4814</v>
      </c>
      <c r="C12" s="352">
        <f>C13</f>
        <v>0</v>
      </c>
      <c r="D12" s="352">
        <f t="shared" ref="D12:G12" si="6">D13</f>
        <v>0</v>
      </c>
      <c r="E12" s="352">
        <f t="shared" si="6"/>
        <v>0</v>
      </c>
      <c r="F12" s="352">
        <f t="shared" si="6"/>
        <v>0</v>
      </c>
      <c r="G12" s="352">
        <f t="shared" si="6"/>
        <v>0</v>
      </c>
      <c r="H12" s="315" t="str">
        <f>'OPĆI DIO'!$C$1</f>
        <v>23815 SVEUČILIŠTE U ZADRU</v>
      </c>
    </row>
    <row r="13" spans="1:9" s="340" customFormat="1">
      <c r="B13" s="338" t="s">
        <v>4791</v>
      </c>
      <c r="C13" s="341">
        <f>C14</f>
        <v>0</v>
      </c>
      <c r="D13" s="341">
        <f t="shared" ref="D13" si="7">D14</f>
        <v>0</v>
      </c>
      <c r="E13" s="341">
        <f t="shared" ref="E13" si="8">E14</f>
        <v>0</v>
      </c>
      <c r="F13" s="341">
        <f t="shared" ref="F13" si="9">F14</f>
        <v>0</v>
      </c>
      <c r="G13" s="341">
        <f t="shared" ref="G13" si="10">G14</f>
        <v>0</v>
      </c>
      <c r="H13" s="315" t="str">
        <f>'OPĆI DIO'!$C$1</f>
        <v>23815 SVEUČILIŠTE U ZADRU</v>
      </c>
    </row>
    <row r="14" spans="1:9" s="281" customFormat="1">
      <c r="A14" s="281">
        <v>5</v>
      </c>
      <c r="B14" s="278" t="s">
        <v>4791</v>
      </c>
      <c r="C14" s="366"/>
      <c r="D14" s="366"/>
      <c r="E14" s="334">
        <f>SUMIF('Unos rashoda i izdataka'!$S$3:$S$501,$A14,'Unos rashoda i izdataka'!J$3:J$501)+SUMIF('Unos rashoda P4'!$U$3:$U$501,$A14,'Unos rashoda P4'!H$3:H$501)</f>
        <v>0</v>
      </c>
      <c r="F14" s="334">
        <f>SUMIF('Unos rashoda i izdataka'!$S$3:$S$501,$A14,'Unos rashoda i izdataka'!K$3:K$501)+SUMIF('Unos rashoda P4'!$U$3:$U$501,$A14,'Unos rashoda P4'!I$3:I$501)</f>
        <v>0</v>
      </c>
      <c r="G14" s="334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23815 SVEUČILIŠTE U ZADRU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63" workbookViewId="0">
      <selection activeCell="O177" sqref="O177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topLeftCell="A19" workbookViewId="0">
      <selection activeCell="D27" sqref="D27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2" t="s">
        <v>2339</v>
      </c>
      <c r="B1" s="402"/>
      <c r="C1" s="402"/>
      <c r="D1" s="402"/>
      <c r="E1" s="402"/>
      <c r="F1" s="402"/>
      <c r="G1" s="402"/>
      <c r="H1" s="402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3" t="s">
        <v>3877</v>
      </c>
      <c r="B615" s="403"/>
      <c r="C615" s="403"/>
      <c r="D615" s="403"/>
      <c r="E615" s="403"/>
      <c r="F615" s="403"/>
      <c r="G615" s="403"/>
      <c r="H615" s="403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G24" sqref="G24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4" t="s">
        <v>4040</v>
      </c>
      <c r="B1" s="384"/>
      <c r="C1" s="384"/>
      <c r="D1" s="384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21195832</v>
      </c>
      <c r="H3" s="224">
        <v>21258073</v>
      </c>
      <c r="I3" s="224">
        <v>21269255</v>
      </c>
      <c r="J3" s="49"/>
      <c r="K3" t="str">
        <f>IF(E3="","",'OPĆI DIO'!$C$1)</f>
        <v>23815 SVEUČILIŠTE U ZADRU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1507157</v>
      </c>
      <c r="H4" s="224">
        <v>1507157</v>
      </c>
      <c r="I4" s="224">
        <v>1507157</v>
      </c>
      <c r="J4" s="49"/>
      <c r="K4" s="246" t="str">
        <f>IF(E4="","",'OPĆI DIO'!$C$1)</f>
        <v>23815 SVEUČILIŠTE U ZADRU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11</v>
      </c>
      <c r="D5" s="38" t="str">
        <f t="shared" si="4"/>
        <v>Opći prihodi i primici</v>
      </c>
      <c r="E5" s="322" t="s">
        <v>642</v>
      </c>
      <c r="F5" s="86" t="str">
        <f t="shared" si="5"/>
        <v>Prihodi iz nadležnog proračuna za financiranje redovne djelatnosti proračunskih korisnika</v>
      </c>
      <c r="G5" s="224">
        <v>76510</v>
      </c>
      <c r="H5" s="224">
        <v>76510</v>
      </c>
      <c r="I5" s="224">
        <v>76510</v>
      </c>
      <c r="J5" s="49"/>
      <c r="K5" s="246" t="str">
        <f>IF(E5="","",'OPĆI DIO'!$C$1)</f>
        <v>23815 SVEUČILIŠTE U ZADRU</v>
      </c>
      <c r="L5" s="40" t="str">
        <f t="shared" si="6"/>
        <v>67</v>
      </c>
      <c r="M5" s="40" t="str">
        <f t="shared" si="7"/>
        <v>671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/>
      </c>
      <c r="B6" s="319" t="str">
        <f>IF(E6="","",VLOOKUP('OPĆI DIO'!$C$1,'OPĆI DIO'!$N$4:$W$137,9,FALSE))</f>
        <v/>
      </c>
      <c r="C6" s="83" t="str">
        <f t="shared" si="3"/>
        <v/>
      </c>
      <c r="D6" s="38" t="str">
        <f t="shared" si="4"/>
        <v/>
      </c>
      <c r="E6" s="322"/>
      <c r="F6" s="86" t="str">
        <f t="shared" si="5"/>
        <v/>
      </c>
      <c r="G6" s="224"/>
      <c r="H6" s="224"/>
      <c r="I6" s="224"/>
      <c r="J6" s="49"/>
      <c r="K6" s="246" t="str">
        <f>IF(E6="","",'OPĆI DIO'!$C$1)</f>
        <v/>
      </c>
      <c r="L6" s="40" t="str">
        <f>LEFT(E6,2)</f>
        <v/>
      </c>
      <c r="M6" s="40" t="str">
        <f t="shared" si="7"/>
        <v/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641320031</v>
      </c>
      <c r="F7" s="86" t="str">
        <f t="shared" si="5"/>
        <v>Kamate na depozite po viđenju izvor 31</v>
      </c>
      <c r="G7" s="224">
        <v>11200</v>
      </c>
      <c r="H7" s="224">
        <v>11760</v>
      </c>
      <c r="I7" s="224">
        <v>12348</v>
      </c>
      <c r="J7" s="49"/>
      <c r="K7" s="246" t="str">
        <f>IF(E7="","",'OPĆI DIO'!$C$1)</f>
        <v>23815 SVEUČILIŠTE U ZADRU</v>
      </c>
      <c r="L7" s="40" t="str">
        <f t="shared" si="6"/>
        <v>64</v>
      </c>
      <c r="M7" s="40" t="str">
        <f t="shared" si="7"/>
        <v>641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322">
        <v>6614</v>
      </c>
      <c r="F8" s="86" t="str">
        <f t="shared" si="5"/>
        <v>Prihodi od prodanih proizvoda i robe</v>
      </c>
      <c r="G8" s="224">
        <v>66560</v>
      </c>
      <c r="H8" s="224">
        <v>69891</v>
      </c>
      <c r="I8" s="224">
        <v>73386</v>
      </c>
      <c r="J8" s="49"/>
      <c r="K8" s="246" t="str">
        <f>IF(E8="","",'OPĆI DIO'!$C$1)</f>
        <v>23815 SVEUČILIŠTE U ZADRU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31</v>
      </c>
      <c r="D9" s="38" t="str">
        <f t="shared" si="4"/>
        <v>Vlastiti prihodi</v>
      </c>
      <c r="E9" s="322">
        <v>6615</v>
      </c>
      <c r="F9" s="86" t="str">
        <f t="shared" si="5"/>
        <v>Prihodi od pruženih usluga</v>
      </c>
      <c r="G9" s="224">
        <v>1628622</v>
      </c>
      <c r="H9" s="224">
        <v>1710053.7719999999</v>
      </c>
      <c r="I9" s="224">
        <v>1795556.4605999999</v>
      </c>
      <c r="J9" s="49"/>
      <c r="K9" s="246" t="str">
        <f>IF(E9="","",'OPĆI DIO'!$C$1)</f>
        <v>23815 SVEUČILIŠTE U ZADRU</v>
      </c>
      <c r="L9" s="40" t="str">
        <f t="shared" si="6"/>
        <v>66</v>
      </c>
      <c r="M9" s="40" t="str">
        <f t="shared" si="7"/>
        <v>661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2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43</v>
      </c>
      <c r="D11" s="38" t="str">
        <f t="shared" si="4"/>
        <v>Ostali prihodi za posebne namjene</v>
      </c>
      <c r="E11" s="322">
        <v>65264</v>
      </c>
      <c r="F11" s="86" t="str">
        <f t="shared" si="5"/>
        <v>Sufinanciranje cijene usluge, participacije i slično</v>
      </c>
      <c r="G11" s="224">
        <v>1850000</v>
      </c>
      <c r="H11" s="224">
        <v>1942500</v>
      </c>
      <c r="I11" s="224">
        <v>2039625</v>
      </c>
      <c r="J11" s="49"/>
      <c r="K11" s="246" t="str">
        <f>IF(E11="","",'OPĆI DIO'!$C$1)</f>
        <v>23815 SVEUČILIŠTE U ZADRU</v>
      </c>
      <c r="L11" s="40" t="str">
        <f t="shared" si="6"/>
        <v>65</v>
      </c>
      <c r="M11" s="40" t="str">
        <f t="shared" si="7"/>
        <v>652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2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51</v>
      </c>
      <c r="D13" s="38" t="str">
        <f t="shared" si="4"/>
        <v xml:space="preserve">Pomoći EU </v>
      </c>
      <c r="E13" s="322">
        <v>632311700</v>
      </c>
      <c r="F13" s="86" t="str">
        <f t="shared" si="5"/>
        <v>Tekuće pomoći od institucija i tijela EU - ostalo</v>
      </c>
      <c r="G13" s="224">
        <f>21069+31690+70440+15703+14793+396385+23985+58138</f>
        <v>632203</v>
      </c>
      <c r="H13" s="224">
        <f>21069+29160+10470+16999+395567+63380</f>
        <v>536645</v>
      </c>
      <c r="I13" s="224">
        <v>367750</v>
      </c>
      <c r="J13" s="49"/>
      <c r="K13" s="246" t="str">
        <f>IF(E13="","",'OPĆI DIO'!$C$1)</f>
        <v>23815 SVEUČILIŠTE U ZADRU</v>
      </c>
      <c r="L13" s="40" t="str">
        <f t="shared" si="6"/>
        <v>63</v>
      </c>
      <c r="M13" s="40" t="str">
        <f t="shared" si="7"/>
        <v>632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61</v>
      </c>
      <c r="D15" s="38" t="str">
        <f t="shared" si="4"/>
        <v xml:space="preserve">Donacije </v>
      </c>
      <c r="E15" s="322">
        <v>663110000</v>
      </c>
      <c r="F15" s="86" t="str">
        <f t="shared" si="5"/>
        <v>Tekuće donacije od fizičkih osoba</v>
      </c>
      <c r="G15" s="224">
        <v>663.61404207313024</v>
      </c>
      <c r="H15" s="224">
        <v>663.61404207313024</v>
      </c>
      <c r="I15" s="224">
        <v>663.61404207313024</v>
      </c>
      <c r="J15" s="49"/>
      <c r="K15" s="246" t="str">
        <f>IF(E15="","",'OPĆI DIO'!$C$1)</f>
        <v>23815 SVEUČILIŠTE U ZADRU</v>
      </c>
      <c r="L15" s="40" t="str">
        <f t="shared" si="6"/>
        <v>66</v>
      </c>
      <c r="M15" s="40" t="str">
        <f t="shared" si="7"/>
        <v>663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61</v>
      </c>
      <c r="D17" s="38" t="str">
        <f t="shared" si="4"/>
        <v xml:space="preserve">Donacije </v>
      </c>
      <c r="E17" s="322">
        <v>663130000</v>
      </c>
      <c r="F17" s="86" t="str">
        <f t="shared" si="5"/>
        <v>Tekuće donacije od trgovačkih društava</v>
      </c>
      <c r="G17" s="224">
        <v>7000</v>
      </c>
      <c r="H17" s="224">
        <v>7100</v>
      </c>
      <c r="I17" s="224">
        <v>7200</v>
      </c>
      <c r="J17" s="49"/>
      <c r="K17" s="246" t="str">
        <f>IF(E17="","",'OPĆI DIO'!$C$1)</f>
        <v>23815 SVEUČILIŠTE U ZADRU</v>
      </c>
      <c r="L17" s="40" t="str">
        <f t="shared" si="6"/>
        <v>66</v>
      </c>
      <c r="M17" s="40" t="str">
        <f t="shared" si="7"/>
        <v>663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61</v>
      </c>
      <c r="D18" s="38" t="str">
        <f t="shared" si="4"/>
        <v xml:space="preserve">Donacije </v>
      </c>
      <c r="E18" s="322">
        <v>663140000</v>
      </c>
      <c r="F18" s="86" t="str">
        <f t="shared" si="5"/>
        <v>Tekuće donacije od ostalih subjekata izvan općeg proračuna</v>
      </c>
      <c r="G18" s="224">
        <v>1990.8421262193906</v>
      </c>
      <c r="H18" s="224">
        <v>3318.0702103656513</v>
      </c>
      <c r="I18" s="224">
        <v>3318.0702103656513</v>
      </c>
      <c r="J18" s="49"/>
      <c r="K18" s="246" t="str">
        <f>IF(E18="","",'OPĆI DIO'!$C$1)</f>
        <v>23815 SVEUČILIŠTE U ZADRU</v>
      </c>
      <c r="L18" s="40" t="str">
        <f t="shared" si="6"/>
        <v>66</v>
      </c>
      <c r="M18" s="40" t="str">
        <f t="shared" si="7"/>
        <v>663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>08006</v>
      </c>
      <c r="B20" s="319" t="str">
        <f>IF(E20="","",VLOOKUP('OPĆI DIO'!$C$1,'OPĆI DIO'!$N$4:$W$137,9,FALSE))</f>
        <v>Sveučilišta i veleučilišta u Republici Hrvatskoj</v>
      </c>
      <c r="C20" s="83">
        <f t="shared" si="3"/>
        <v>71</v>
      </c>
      <c r="D20" s="38" t="str">
        <f t="shared" si="4"/>
        <v>Prihodi od prodaje ili zamjene nefinancijske imovine i naknade s naslova osiguranja</v>
      </c>
      <c r="E20" s="322">
        <v>721110071</v>
      </c>
      <c r="F20" s="86" t="str">
        <f t="shared" si="5"/>
        <v>Stambeni objekti za zaposlene izvor 71</v>
      </c>
      <c r="G20" s="224">
        <v>1327</v>
      </c>
      <c r="H20" s="224">
        <v>1990.8421262193906</v>
      </c>
      <c r="I20" s="224">
        <v>2654.4561682925209</v>
      </c>
      <c r="J20" s="49"/>
      <c r="K20" s="246" t="str">
        <f>IF(E20="","",'OPĆI DIO'!$C$1)</f>
        <v>23815 SVEUČILIŠTE U ZADRU</v>
      </c>
      <c r="L20" s="40" t="str">
        <f t="shared" si="6"/>
        <v>72</v>
      </c>
      <c r="M20" s="40" t="str">
        <f t="shared" si="7"/>
        <v>721</v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322"/>
      <c r="F21" s="86" t="str">
        <f t="shared" si="5"/>
        <v/>
      </c>
      <c r="G21" s="224"/>
      <c r="H21" s="224"/>
      <c r="I21" s="224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322"/>
      <c r="F22" s="86" t="str">
        <f t="shared" si="5"/>
        <v/>
      </c>
      <c r="G22" s="224"/>
      <c r="H22" s="224"/>
      <c r="I22" s="224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>08006</v>
      </c>
      <c r="B23" s="319" t="str">
        <f>IF(E23="","",VLOOKUP('OPĆI DIO'!$C$1,'OPĆI DIO'!$N$4:$W$137,9,FALSE))</f>
        <v>Sveučilišta i veleučilišta u Republici Hrvatskoj</v>
      </c>
      <c r="C23" s="83">
        <f t="shared" si="3"/>
        <v>52</v>
      </c>
      <c r="D23" s="38" t="str">
        <f t="shared" si="4"/>
        <v xml:space="preserve">Ostale pomoći i darovnice </v>
      </c>
      <c r="E23" s="322">
        <v>6393</v>
      </c>
      <c r="F23" s="86" t="str">
        <f t="shared" si="5"/>
        <v>Tekući prijenosi između proračunskih korisnika istog proračuna temeljem prijenosa EU sredstava</v>
      </c>
      <c r="G23" s="224">
        <v>0</v>
      </c>
      <c r="H23" s="224">
        <v>308867</v>
      </c>
      <c r="I23" s="224">
        <v>50000</v>
      </c>
      <c r="J23" s="322" t="s">
        <v>4822</v>
      </c>
      <c r="K23" s="246" t="str">
        <f>IF(E23="","",'OPĆI DIO'!$C$1)</f>
        <v>23815 SVEUČILIŠTE U ZADRU</v>
      </c>
      <c r="L23" s="40" t="str">
        <f t="shared" si="6"/>
        <v>63</v>
      </c>
      <c r="M23" s="40" t="str">
        <f t="shared" si="7"/>
        <v>639</v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>08006</v>
      </c>
      <c r="B24" s="319" t="str">
        <f>IF(E24="","",VLOOKUP('OPĆI DIO'!$C$1,'OPĆI DIO'!$N$4:$W$137,9,FALSE))</f>
        <v>Sveučilišta i veleučilišta u Republici Hrvatskoj</v>
      </c>
      <c r="C24" s="83">
        <f t="shared" si="3"/>
        <v>52</v>
      </c>
      <c r="D24" s="38" t="str">
        <f t="shared" si="4"/>
        <v xml:space="preserve">Ostale pomoći i darovnice </v>
      </c>
      <c r="E24" s="322">
        <v>6391</v>
      </c>
      <c r="F24" s="86" t="str">
        <f t="shared" si="5"/>
        <v>Tekući prijenosi između proračunskih korisnika istog proračuna</v>
      </c>
      <c r="G24" s="224">
        <v>317847</v>
      </c>
      <c r="H24" s="224">
        <v>98277</v>
      </c>
      <c r="I24" s="224">
        <v>5932</v>
      </c>
      <c r="J24" s="322" t="s">
        <v>4824</v>
      </c>
      <c r="K24" s="246" t="str">
        <f>IF(E24="","",'OPĆI DIO'!$C$1)</f>
        <v>23815 SVEUČILIŠTE U ZADRU</v>
      </c>
      <c r="L24" s="40" t="str">
        <f t="shared" si="6"/>
        <v>63</v>
      </c>
      <c r="M24" s="40" t="str">
        <f t="shared" si="7"/>
        <v>639</v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>08006</v>
      </c>
      <c r="B25" s="319" t="str">
        <f>IF(E25="","",VLOOKUP('OPĆI DIO'!$C$1,'OPĆI DIO'!$N$4:$W$137,9,FALSE))</f>
        <v>Sveučilišta i veleučilišta u Republici Hrvatskoj</v>
      </c>
      <c r="C25" s="83">
        <f>IFERROR(VLOOKUP(E25,$R$6:$U$113,3,FALSE),"")</f>
        <v>52</v>
      </c>
      <c r="D25" s="38" t="str">
        <f>IFERROR(VLOOKUP(E25,$R$6:$U$113,4,FALSE),"")</f>
        <v xml:space="preserve">Ostale pomoći i darovnice </v>
      </c>
      <c r="E25" s="322">
        <v>6393</v>
      </c>
      <c r="F25" s="86" t="str">
        <f>IFERROR(VLOOKUP(E25,$R$6:$U$113,2,FALSE),"")</f>
        <v>Tekući prijenosi između proračunskih korisnika istog proračuna temeljem prijenosa EU sredstava</v>
      </c>
      <c r="G25" s="224">
        <v>14000</v>
      </c>
      <c r="H25" s="224">
        <v>0</v>
      </c>
      <c r="I25" s="224">
        <v>0</v>
      </c>
      <c r="J25" s="322" t="s">
        <v>4823</v>
      </c>
      <c r="K25" s="246" t="str">
        <f>IF(E25="","",'OPĆI DIO'!$C$1)</f>
        <v>23815 SVEUČILIŠTE U ZADRU</v>
      </c>
      <c r="L25" s="40" t="str">
        <f>LEFT(E25,2)</f>
        <v>63</v>
      </c>
      <c r="M25" s="40" t="str">
        <f>LEFT(E25,3)</f>
        <v>639</v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>08006</v>
      </c>
      <c r="B26" s="319" t="str">
        <f>IF(E26="","",VLOOKUP('OPĆI DIO'!$C$1,'OPĆI DIO'!$N$4:$W$137,9,FALSE))</f>
        <v>Sveučilišta i veleučilišta u Republici Hrvatskoj</v>
      </c>
      <c r="C26" s="83">
        <f>IFERROR(VLOOKUP(E26,$R$6:$U$113,3,FALSE),"")</f>
        <v>52</v>
      </c>
      <c r="D26" s="38" t="str">
        <f>IFERROR(VLOOKUP(E26,$R$6:$U$113,4,FALSE),"")</f>
        <v xml:space="preserve">Ostale pomoći i darovnice </v>
      </c>
      <c r="E26" s="322">
        <v>6394</v>
      </c>
      <c r="F26" s="86" t="str">
        <f>IFERROR(VLOOKUP(E26,$R$6:$U$113,2,FALSE),"")</f>
        <v>Kapitalni prijenosi između proračunskih korisnika istog proračuna temeljem prijenosa EU sredstava</v>
      </c>
      <c r="G26" s="224">
        <v>6000</v>
      </c>
      <c r="H26" s="224">
        <v>0</v>
      </c>
      <c r="I26" s="224">
        <v>0</v>
      </c>
      <c r="J26" s="322" t="s">
        <v>4823</v>
      </c>
      <c r="K26" s="246" t="str">
        <f>IF(E26="","",'OPĆI DIO'!$C$1)</f>
        <v>23815 SVEUČILIŠTE U ZADRU</v>
      </c>
      <c r="L26" s="40" t="str">
        <f>LEFT(E26,2)</f>
        <v>63</v>
      </c>
      <c r="M26" s="40" t="str">
        <f>LEFT(E26,3)</f>
        <v>639</v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>08006</v>
      </c>
      <c r="B27" s="319" t="str">
        <f>IF(E27="","",VLOOKUP('OPĆI DIO'!$C$1,'OPĆI DIO'!$N$4:$W$137,9,FALSE))</f>
        <v>Sveučilišta i veleučilišta u Republici Hrvatskoj</v>
      </c>
      <c r="C27" s="83">
        <f t="shared" si="3"/>
        <v>52</v>
      </c>
      <c r="D27" s="38" t="str">
        <f t="shared" si="4"/>
        <v xml:space="preserve">Ostale pomoći i darovnice </v>
      </c>
      <c r="E27" s="322">
        <v>6393</v>
      </c>
      <c r="F27" s="86" t="str">
        <f t="shared" si="5"/>
        <v>Tekući prijenosi između proračunskih korisnika istog proračuna temeljem prijenosa EU sredstava</v>
      </c>
      <c r="G27" s="224">
        <v>6670</v>
      </c>
      <c r="H27" s="224">
        <v>0</v>
      </c>
      <c r="I27" s="224">
        <v>0</v>
      </c>
      <c r="J27" s="322" t="s">
        <v>4825</v>
      </c>
      <c r="K27" s="246" t="str">
        <f>IF(E27="","",'OPĆI DIO'!$C$1)</f>
        <v>23815 SVEUČILIŠTE U ZADRU</v>
      </c>
      <c r="L27" s="40" t="str">
        <f t="shared" si="6"/>
        <v>63</v>
      </c>
      <c r="M27" s="40" t="str">
        <f t="shared" si="7"/>
        <v>639</v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>IFERROR(VLOOKUP(E28,$R$6:$U$113,3,FALSE),"")</f>
        <v/>
      </c>
      <c r="D28" s="38" t="str">
        <f>IFERROR(VLOOKUP(E28,$R$6:$U$113,4,FALSE),"")</f>
        <v/>
      </c>
      <c r="E28" s="322"/>
      <c r="F28" s="86" t="str">
        <f>IFERROR(VLOOKUP(E28,$R$6:$U$113,2,FALSE),"")</f>
        <v/>
      </c>
      <c r="G28" s="224"/>
      <c r="H28" s="224"/>
      <c r="I28" s="224"/>
      <c r="J28" s="322"/>
      <c r="K28" s="246" t="str">
        <f>IF(E28="","",'OPĆI DIO'!$C$1)</f>
        <v/>
      </c>
      <c r="L28" s="40" t="str">
        <f>LEFT(E28,2)</f>
        <v/>
      </c>
      <c r="M28" s="40" t="str">
        <f>LEFT(E28,3)</f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>IFERROR(VLOOKUP(E29,$R$6:$U$113,3,FALSE),"")</f>
        <v/>
      </c>
      <c r="D29" s="38" t="str">
        <f>IFERROR(VLOOKUP(E29,$R$6:$U$113,4,FALSE),"")</f>
        <v/>
      </c>
      <c r="E29" s="322"/>
      <c r="F29" s="86" t="str">
        <f>IFERROR(VLOOKUP(E29,$R$6:$U$113,2,FALSE),"")</f>
        <v/>
      </c>
      <c r="G29" s="224"/>
      <c r="H29" s="224"/>
      <c r="I29" s="224"/>
      <c r="J29" s="322"/>
      <c r="K29" s="246" t="str">
        <f>IF(E29="","",'OPĆI DIO'!$C$1)</f>
        <v/>
      </c>
      <c r="L29" s="40" t="str">
        <f>LEFT(E29,2)</f>
        <v/>
      </c>
      <c r="M29" s="40" t="str">
        <f>LEFT(E29,3)</f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>08006</v>
      </c>
      <c r="B30" s="319" t="str">
        <f>IF(E30="","",VLOOKUP('OPĆI DIO'!$C$1,'OPĆI DIO'!$N$4:$W$137,9,FALSE))</f>
        <v>Sveučilišta i veleučilišta u Republici Hrvatskoj</v>
      </c>
      <c r="C30" s="83">
        <f t="shared" si="3"/>
        <v>11</v>
      </c>
      <c r="D30" s="38" t="str">
        <f t="shared" si="4"/>
        <v>Opći prihodi i primici</v>
      </c>
      <c r="E30" s="322" t="s">
        <v>642</v>
      </c>
      <c r="F30" s="86" t="str">
        <f t="shared" si="5"/>
        <v>Prihodi iz nadležnog proračuna za financiranje redovne djelatnosti proračunskih korisnika</v>
      </c>
      <c r="G30" s="224">
        <v>25105</v>
      </c>
      <c r="H30" s="224">
        <v>5105</v>
      </c>
      <c r="I30" s="224">
        <v>0</v>
      </c>
      <c r="J30" s="322"/>
      <c r="K30" s="246" t="str">
        <f>IF(E30="","",'OPĆI DIO'!$C$1)</f>
        <v>23815 SVEUČILIŠTE U ZADRU</v>
      </c>
      <c r="L30" s="40" t="str">
        <f t="shared" si="6"/>
        <v>67</v>
      </c>
      <c r="M30" s="40" t="str">
        <f t="shared" si="7"/>
        <v>671</v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322"/>
      <c r="F31" s="86" t="str">
        <f t="shared" si="5"/>
        <v/>
      </c>
      <c r="G31" s="224"/>
      <c r="H31" s="224"/>
      <c r="I31" s="224"/>
      <c r="J31" s="322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>08006</v>
      </c>
      <c r="B32" s="319" t="str">
        <f>IF(E32="","",VLOOKUP('OPĆI DIO'!$C$1,'OPĆI DIO'!$N$4:$W$137,9,FALSE))</f>
        <v>Sveučilišta i veleučilišta u Republici Hrvatskoj</v>
      </c>
      <c r="C32" s="83">
        <f t="shared" si="3"/>
        <v>52</v>
      </c>
      <c r="D32" s="38" t="str">
        <f t="shared" si="4"/>
        <v xml:space="preserve">Ostale pomoći i darovnice </v>
      </c>
      <c r="E32" s="322">
        <v>6381</v>
      </c>
      <c r="F32" s="86" t="str">
        <f t="shared" si="5"/>
        <v>Tekuće pomoći temeljem prijenosa EU sredstava iz proračuna JLP(R)S, korisnika JLPRS ili izvanproračunskog korisnika</v>
      </c>
      <c r="G32" s="224">
        <v>9379</v>
      </c>
      <c r="H32" s="224">
        <v>0</v>
      </c>
      <c r="I32" s="224">
        <v>0</v>
      </c>
      <c r="J32" s="322"/>
      <c r="K32" s="246" t="str">
        <f>IF(E32="","",'OPĆI DIO'!$C$1)</f>
        <v>23815 SVEUČILIŠTE U ZADRU</v>
      </c>
      <c r="L32" s="40" t="str">
        <f t="shared" si="6"/>
        <v>63</v>
      </c>
      <c r="M32" s="40" t="str">
        <f t="shared" si="7"/>
        <v>638</v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>08006</v>
      </c>
      <c r="B33" s="319" t="str">
        <f>IF(E33="","",VLOOKUP('OPĆI DIO'!$C$1,'OPĆI DIO'!$N$4:$W$137,9,FALSE))</f>
        <v>Sveučilišta i veleučilišta u Republici Hrvatskoj</v>
      </c>
      <c r="C33" s="83">
        <f t="shared" si="3"/>
        <v>52</v>
      </c>
      <c r="D33" s="38" t="str">
        <f t="shared" si="4"/>
        <v xml:space="preserve">Ostale pomoći i darovnice </v>
      </c>
      <c r="E33" s="322">
        <v>631110000</v>
      </c>
      <c r="F33" s="86" t="str">
        <f t="shared" si="5"/>
        <v>Tekuće pomoći od inozemnih vlada u EU</v>
      </c>
      <c r="G33" s="224">
        <v>18113</v>
      </c>
      <c r="H33" s="224">
        <v>18113</v>
      </c>
      <c r="I33" s="224">
        <v>18113</v>
      </c>
      <c r="J33" s="322"/>
      <c r="K33" s="246" t="str">
        <f>IF(E33="","",'OPĆI DIO'!$C$1)</f>
        <v>23815 SVEUČILIŠTE U ZADRU</v>
      </c>
      <c r="L33" s="40" t="str">
        <f t="shared" si="6"/>
        <v>63</v>
      </c>
      <c r="M33" s="40" t="str">
        <f t="shared" si="7"/>
        <v>631</v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>08006</v>
      </c>
      <c r="B34" s="319" t="str">
        <f>IF(E34="","",VLOOKUP('OPĆI DIO'!$C$1,'OPĆI DIO'!$N$4:$W$137,9,FALSE))</f>
        <v>Sveučilišta i veleučilišta u Republici Hrvatskoj</v>
      </c>
      <c r="C34" s="83">
        <f t="shared" si="3"/>
        <v>52</v>
      </c>
      <c r="D34" s="38" t="str">
        <f t="shared" si="4"/>
        <v xml:space="preserve">Ostale pomoći i darovnice </v>
      </c>
      <c r="E34" s="322">
        <v>632112000</v>
      </c>
      <c r="F34" s="86" t="str">
        <f t="shared" si="5"/>
        <v>Tekuće pomoći od međunarodnih organizacija</v>
      </c>
      <c r="G34" s="224">
        <v>88592</v>
      </c>
      <c r="H34" s="224">
        <v>81092</v>
      </c>
      <c r="I34" s="224">
        <v>0</v>
      </c>
      <c r="J34" s="322"/>
      <c r="K34" s="246" t="str">
        <f>IF(E34="","",'OPĆI DIO'!$C$1)</f>
        <v>23815 SVEUČILIŠTE U ZADRU</v>
      </c>
      <c r="L34" s="40" t="str">
        <f t="shared" si="6"/>
        <v>63</v>
      </c>
      <c r="M34" s="40" t="str">
        <f t="shared" si="7"/>
        <v>632</v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322"/>
      <c r="F35" s="86" t="str">
        <f t="shared" si="5"/>
        <v/>
      </c>
      <c r="G35" s="224"/>
      <c r="H35" s="224"/>
      <c r="I35" s="224"/>
      <c r="J35" s="322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>08006</v>
      </c>
      <c r="B36" s="319" t="str">
        <f>IF(E36="","",VLOOKUP('OPĆI DIO'!$C$1,'OPĆI DIO'!$N$4:$W$137,9,FALSE))</f>
        <v>Sveučilišta i veleučilišta u Republici Hrvatskoj</v>
      </c>
      <c r="C36" s="83">
        <f t="shared" si="3"/>
        <v>11</v>
      </c>
      <c r="D36" s="38" t="str">
        <f t="shared" si="4"/>
        <v>Opći prihodi i primici</v>
      </c>
      <c r="E36" s="322" t="s">
        <v>642</v>
      </c>
      <c r="F36" s="86" t="str">
        <f t="shared" si="5"/>
        <v>Prihodi iz nadležnog proračuna za financiranje redovne djelatnosti proračunskih korisnika</v>
      </c>
      <c r="G36" s="224">
        <v>0</v>
      </c>
      <c r="H36" s="224">
        <v>0</v>
      </c>
      <c r="I36" s="224">
        <v>15927</v>
      </c>
      <c r="J36" s="322"/>
      <c r="K36" s="246" t="str">
        <f>IF(E36="","",'OPĆI DIO'!$C$1)</f>
        <v>23815 SVEUČILIŠTE U ZADRU</v>
      </c>
      <c r="L36" s="40" t="str">
        <f t="shared" si="6"/>
        <v>67</v>
      </c>
      <c r="M36" s="40" t="str">
        <f t="shared" si="7"/>
        <v>671</v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322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322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322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322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322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322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322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322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322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322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322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322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322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322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322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322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322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322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322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322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322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322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322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322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322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322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322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322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22 J37:J501">
    <cfRule type="expression" dxfId="2" priority="3">
      <formula>IF(OR(E3=6391,E3=6392,E3=6393,E3=6394),1,0)</formula>
    </cfRule>
  </conditionalFormatting>
  <conditionalFormatting sqref="J23:J36">
    <cfRule type="expression" dxfId="1" priority="1">
      <formula>IF(OR(D23=6391,D23=6392,D23=6393,D23=6394),1,0)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0" zoomScaleNormal="90" workbookViewId="0">
      <pane ySplit="2" topLeftCell="A3" activePane="bottomLeft" state="frozen"/>
      <selection pane="bottomLeft" activeCell="J36" sqref="J36:J39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5" t="s">
        <v>4041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4" t="s">
        <v>67</v>
      </c>
      <c r="H3" s="45" t="str">
        <f>IFERROR(VLOOKUP(G3,$AC$6:$AD$344,2,FALSE),"")</f>
        <v>REDOVNA DJELATNOST SVEUČILIŠTA U ZADRU</v>
      </c>
      <c r="I3" s="45" t="str">
        <f>IFERROR(VLOOKUP(G3,$AC$6:$AG$344,3,FALSE),"")</f>
        <v>0942</v>
      </c>
      <c r="J3" s="368">
        <v>16820195</v>
      </c>
      <c r="K3" s="368">
        <v>16882436</v>
      </c>
      <c r="L3" s="368">
        <v>16893618</v>
      </c>
      <c r="M3" s="49"/>
      <c r="N3" s="246" t="str">
        <f>IF(C3="","",'OPĆI DIO'!$C$1)</f>
        <v>23815 SVEUČILIŠTE U ZADRU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24" t="s">
        <v>67</v>
      </c>
      <c r="H4" s="45" t="str">
        <f t="shared" ref="H4:H67" si="3">IFERROR(VLOOKUP(G4,$AC$6:$AD$344,2,FALSE),"")</f>
        <v>REDOVNA DJELATNOST SVEUČILIŠTA U ZADRU</v>
      </c>
      <c r="I4" s="45" t="str">
        <f t="shared" ref="I4:I67" si="4">IFERROR(VLOOKUP(G4,$AC$6:$AG$344,3,FALSE),"")</f>
        <v>0942</v>
      </c>
      <c r="J4" s="368">
        <v>9155</v>
      </c>
      <c r="K4" s="368">
        <v>9155</v>
      </c>
      <c r="L4" s="368">
        <v>9155</v>
      </c>
      <c r="M4" s="49"/>
      <c r="N4" s="246" t="str">
        <f>IF(C4="","",'OPĆI DIO'!$C$1)</f>
        <v>23815 SVEUČILIŠTE U ZADRU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4" t="s">
        <v>67</v>
      </c>
      <c r="H5" s="45" t="str">
        <f t="shared" si="3"/>
        <v>REDOVNA DJELATNOST SVEUČILIŠTA U ZADRU</v>
      </c>
      <c r="I5" s="45" t="str">
        <f t="shared" si="4"/>
        <v>0942</v>
      </c>
      <c r="J5" s="368">
        <v>419803</v>
      </c>
      <c r="K5" s="368">
        <v>419803</v>
      </c>
      <c r="L5" s="368">
        <v>419803</v>
      </c>
      <c r="M5" s="49"/>
      <c r="N5" s="246" t="str">
        <f>IF(C5="","",'OPĆI DIO'!$C$1)</f>
        <v>23815 SVEUČILIŠTE U ZADRU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324" t="s">
        <v>67</v>
      </c>
      <c r="H6" s="45" t="str">
        <f t="shared" si="3"/>
        <v>REDOVNA DJELATNOST SVEUČILIŠTA U ZADRU</v>
      </c>
      <c r="I6" s="45" t="str">
        <f t="shared" si="4"/>
        <v>0942</v>
      </c>
      <c r="J6" s="368">
        <v>2720747</v>
      </c>
      <c r="K6" s="368">
        <v>2720747</v>
      </c>
      <c r="L6" s="368">
        <v>2720747</v>
      </c>
      <c r="M6" s="49"/>
      <c r="N6" s="246" t="str">
        <f>IF(C6="","",'OPĆI DIO'!$C$1)</f>
        <v>23815 SVEUČILIŠTE U ZADRU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4" t="s">
        <v>67</v>
      </c>
      <c r="H7" s="45" t="str">
        <f t="shared" si="3"/>
        <v>REDOVNA DJELATNOST SVEUČILIŠTA U ZADRU</v>
      </c>
      <c r="I7" s="45" t="str">
        <f t="shared" si="4"/>
        <v>0942</v>
      </c>
      <c r="J7" s="368">
        <v>255067</v>
      </c>
      <c r="K7" s="368">
        <v>255067</v>
      </c>
      <c r="L7" s="368">
        <v>255067</v>
      </c>
      <c r="M7" s="49"/>
      <c r="N7" s="246" t="str">
        <f>IF(C7="","",'OPĆI DIO'!$C$1)</f>
        <v>23815 SVEUČILIŠTE U ZADRU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24" t="s">
        <v>67</v>
      </c>
      <c r="H8" s="45" t="str">
        <f t="shared" si="3"/>
        <v>REDOVNA DJELATNOST SVEUČILIŠTA U ZADRU</v>
      </c>
      <c r="I8" s="45" t="str">
        <f t="shared" si="4"/>
        <v>0942</v>
      </c>
      <c r="J8" s="368">
        <v>42365</v>
      </c>
      <c r="K8" s="368">
        <v>42365</v>
      </c>
      <c r="L8" s="368">
        <v>42365</v>
      </c>
      <c r="M8" s="49"/>
      <c r="N8" s="246" t="str">
        <f>IF(C8="","",'OPĆI DIO'!$C$1)</f>
        <v>23815 SVEUČILIŠTE U ZADRU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324" t="s">
        <v>67</v>
      </c>
      <c r="H9" s="45" t="str">
        <f t="shared" si="3"/>
        <v>REDOVNA DJELATNOST SVEUČILIŠTA U ZADRU</v>
      </c>
      <c r="I9" s="45" t="str">
        <f t="shared" si="4"/>
        <v>0942</v>
      </c>
      <c r="J9" s="368">
        <v>28500</v>
      </c>
      <c r="K9" s="368">
        <v>28500</v>
      </c>
      <c r="L9" s="368">
        <v>28500</v>
      </c>
      <c r="M9" s="49"/>
      <c r="N9" s="246" t="str">
        <f>IF(C9="","",'OPĆI DIO'!$C$1)</f>
        <v>23815 SVEUČILIŠTE U ZADRU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3811</v>
      </c>
      <c r="F10" s="45" t="str">
        <f t="shared" si="2"/>
        <v>Tekuće donacije u novcu</v>
      </c>
      <c r="G10" s="324" t="s">
        <v>67</v>
      </c>
      <c r="H10" s="45" t="str">
        <f t="shared" si="3"/>
        <v>REDOVNA DJELATNOST SVEUČILIŠTA U ZADRU</v>
      </c>
      <c r="I10" s="45" t="str">
        <f t="shared" si="4"/>
        <v>0942</v>
      </c>
      <c r="J10" s="368">
        <v>900000</v>
      </c>
      <c r="K10" s="368">
        <v>900000</v>
      </c>
      <c r="L10" s="368">
        <v>900000</v>
      </c>
      <c r="M10" s="49"/>
      <c r="N10" s="246" t="str">
        <f>IF(C10="","",'OPĆI DIO'!$C$1)</f>
        <v>23815 SVEUČILIŠTE U ZADRU</v>
      </c>
      <c r="O10" s="40" t="str">
        <f t="shared" si="5"/>
        <v>381</v>
      </c>
      <c r="P10" s="40" t="str">
        <f t="shared" si="6"/>
        <v>38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/>
      </c>
      <c r="B11" s="44" t="str">
        <f>IF(C11="","",VLOOKUP('OPĆI DIO'!$C$1,'OPĆI DIO'!$N$4:$W$137,9,FALSE))</f>
        <v/>
      </c>
      <c r="C11" s="50"/>
      <c r="D11" s="45" t="str">
        <f t="shared" si="1"/>
        <v/>
      </c>
      <c r="E11" s="50"/>
      <c r="F11" s="45" t="str">
        <f t="shared" si="2"/>
        <v/>
      </c>
      <c r="G11" s="324"/>
      <c r="H11" s="45" t="str">
        <f t="shared" si="3"/>
        <v/>
      </c>
      <c r="I11" s="45" t="str">
        <f t="shared" si="4"/>
        <v/>
      </c>
      <c r="J11" s="224"/>
      <c r="K11" s="224"/>
      <c r="L11" s="224"/>
      <c r="M11" s="49"/>
      <c r="N11" s="246" t="str">
        <f>IF(C11="","",'OPĆI DIO'!$C$1)</f>
        <v/>
      </c>
      <c r="O11" s="40" t="str">
        <f t="shared" si="5"/>
        <v/>
      </c>
      <c r="P11" s="40" t="str">
        <f t="shared" si="6"/>
        <v/>
      </c>
      <c r="Q11" s="40" t="str">
        <f t="shared" si="7"/>
        <v/>
      </c>
      <c r="R11" s="40" t="str">
        <f t="shared" si="8"/>
        <v/>
      </c>
      <c r="S11" s="40" t="str">
        <f t="shared" si="9"/>
        <v/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3211</v>
      </c>
      <c r="F12" s="45" t="str">
        <f t="shared" si="2"/>
        <v>Službena putovanja</v>
      </c>
      <c r="G12" s="324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51747.006806944832</v>
      </c>
      <c r="K12" s="224">
        <v>51747.006806944832</v>
      </c>
      <c r="L12" s="224">
        <v>51747.006806944832</v>
      </c>
      <c r="M12" s="49"/>
      <c r="N12" s="246" t="str">
        <f>IF(C12="","",'OPĆI DIO'!$C$1)</f>
        <v>23815 SVEUČILIŠTE U ZADRU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3212</v>
      </c>
      <c r="F13" s="45" t="str">
        <f t="shared" si="2"/>
        <v>Naknade za prijevoz, za rad na terenu i odvojeni život</v>
      </c>
      <c r="G13" s="324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2279.1596310939804</v>
      </c>
      <c r="K13" s="224">
        <v>2279.1596310939804</v>
      </c>
      <c r="L13" s="224">
        <v>2279.1596310939804</v>
      </c>
      <c r="M13" s="49"/>
      <c r="N13" s="246" t="str">
        <f>IF(C13="","",'OPĆI DIO'!$C$1)</f>
        <v>23815 SVEUČILIŠTE U ZADRU</v>
      </c>
      <c r="O13" s="40" t="str">
        <f t="shared" si="5"/>
        <v>321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3213</v>
      </c>
      <c r="F14" s="45" t="str">
        <f t="shared" si="2"/>
        <v>Stručno usavršavanje zaposlenika</v>
      </c>
      <c r="G14" s="324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11227.268505906593</v>
      </c>
      <c r="K14" s="224">
        <v>11227.268505906593</v>
      </c>
      <c r="L14" s="224">
        <v>11227.268505906593</v>
      </c>
      <c r="M14" s="49"/>
      <c r="N14" s="246" t="str">
        <f>IF(C14="","",'OPĆI DIO'!$C$1)</f>
        <v>23815 SVEUČILIŠTE U ZADRU</v>
      </c>
      <c r="O14" s="40" t="str">
        <f t="shared" si="5"/>
        <v>321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3221</v>
      </c>
      <c r="F15" s="45" t="str">
        <f t="shared" si="2"/>
        <v>Uredski materijal i ostali materijalni rashodi</v>
      </c>
      <c r="G15" s="324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73132.424243603906</v>
      </c>
      <c r="K15" s="224">
        <v>73132.424243603906</v>
      </c>
      <c r="L15" s="224">
        <v>73132.424243603906</v>
      </c>
      <c r="M15" s="49"/>
      <c r="N15" s="246" t="str">
        <f>IF(C15="","",'OPĆI DIO'!$C$1)</f>
        <v>23815 SVEUČILIŠTE U ZADRU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3223</v>
      </c>
      <c r="F16" s="45" t="str">
        <f t="shared" si="2"/>
        <v>Energija</v>
      </c>
      <c r="G16" s="324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252831.47524160697</v>
      </c>
      <c r="K16" s="224">
        <v>252831.47524160697</v>
      </c>
      <c r="L16" s="224">
        <v>252831.47524160697</v>
      </c>
      <c r="M16" s="49"/>
      <c r="N16" s="246" t="str">
        <f>IF(C16="","",'OPĆI DIO'!$C$1)</f>
        <v>23815 SVEUČILIŠTE U ZADRU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3224</v>
      </c>
      <c r="F17" s="45" t="str">
        <f t="shared" si="2"/>
        <v>Materijal i dijelovi za tekuće i investicijsko održavanje</v>
      </c>
      <c r="G17" s="324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5599.5270752068363</v>
      </c>
      <c r="K17" s="224">
        <v>5599.5270752068363</v>
      </c>
      <c r="L17" s="224">
        <v>5599.5270752068363</v>
      </c>
      <c r="M17" s="49"/>
      <c r="N17" s="246" t="str">
        <f>IF(C17="","",'OPĆI DIO'!$C$1)</f>
        <v>23815 SVEUČILIŠTE U ZADRU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3225</v>
      </c>
      <c r="F18" s="45" t="str">
        <f t="shared" si="2"/>
        <v>Sitni inventar i auto gume</v>
      </c>
      <c r="G18" s="324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1134.9272434041059</v>
      </c>
      <c r="K18" s="224">
        <v>1134.9272434041059</v>
      </c>
      <c r="L18" s="224">
        <v>1134.9272434041059</v>
      </c>
      <c r="M18" s="49"/>
      <c r="N18" s="246" t="str">
        <f>IF(C18="","",'OPĆI DIO'!$C$1)</f>
        <v>23815 SVEUČILIŠTE U ZADRU</v>
      </c>
      <c r="O18" s="40" t="str">
        <f t="shared" si="5"/>
        <v>322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3227</v>
      </c>
      <c r="F19" s="45" t="str">
        <f t="shared" si="2"/>
        <v>Službena, radna i zaštitna odjeća i obuća</v>
      </c>
      <c r="G19" s="324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2597.4646864143583</v>
      </c>
      <c r="K19" s="224">
        <v>2597.4646864143583</v>
      </c>
      <c r="L19" s="224">
        <v>2597.4646864143583</v>
      </c>
      <c r="M19" s="49"/>
      <c r="N19" s="246" t="str">
        <f>IF(C19="","",'OPĆI DIO'!$C$1)</f>
        <v>23815 SVEUČILIŠTE U ZADRU</v>
      </c>
      <c r="O19" s="40" t="str">
        <f t="shared" si="5"/>
        <v>322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3231</v>
      </c>
      <c r="F20" s="45" t="str">
        <f t="shared" si="2"/>
        <v>Usluge telefona, pošte i prijevoza</v>
      </c>
      <c r="G20" s="324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92401.927430137017</v>
      </c>
      <c r="K20" s="224">
        <v>92401.927430137017</v>
      </c>
      <c r="L20" s="224">
        <v>92401.927430137017</v>
      </c>
      <c r="M20" s="49"/>
      <c r="N20" s="246" t="str">
        <f>IF(C20="","",'OPĆI DIO'!$C$1)</f>
        <v>23815 SVEUČILIŠTE U ZADRU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3232</v>
      </c>
      <c r="F21" s="45" t="str">
        <f t="shared" si="2"/>
        <v>Usluge tekućeg i investicijskog održavanja</v>
      </c>
      <c r="G21" s="324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110151.31100138376</v>
      </c>
      <c r="K21" s="224">
        <v>110151.31100138376</v>
      </c>
      <c r="L21" s="224">
        <v>110151.31100138376</v>
      </c>
      <c r="M21" s="49"/>
      <c r="N21" s="246" t="str">
        <f>IF(C21="","",'OPĆI DIO'!$C$1)</f>
        <v>23815 SVEUČILIŠTE U ZADRU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3233</v>
      </c>
      <c r="F22" s="45" t="str">
        <f t="shared" si="2"/>
        <v>Usluge promidžbe i informiranja</v>
      </c>
      <c r="G22" s="324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22910.00949672483</v>
      </c>
      <c r="K22" s="224">
        <v>22910.00949672483</v>
      </c>
      <c r="L22" s="224">
        <v>22910.00949672483</v>
      </c>
      <c r="M22" s="49"/>
      <c r="N22" s="246" t="str">
        <f>IF(C22="","",'OPĆI DIO'!$C$1)</f>
        <v>23815 SVEUČILIŠTE U ZADRU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3234</v>
      </c>
      <c r="F23" s="45" t="str">
        <f t="shared" si="2"/>
        <v>Komunalne usluge</v>
      </c>
      <c r="G23" s="324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30612.92430258081</v>
      </c>
      <c r="K23" s="224">
        <v>30612.92430258081</v>
      </c>
      <c r="L23" s="224">
        <v>30612.92430258081</v>
      </c>
      <c r="M23" s="49"/>
      <c r="N23" s="246" t="str">
        <f>IF(C23="","",'OPĆI DIO'!$C$1)</f>
        <v>23815 SVEUČILIŠTE U ZADRU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3235</v>
      </c>
      <c r="F24" s="45" t="str">
        <f t="shared" si="2"/>
        <v>Zakupnine i najamnine</v>
      </c>
      <c r="G24" s="324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91991.252197114183</v>
      </c>
      <c r="K24" s="224">
        <v>91991.252197114183</v>
      </c>
      <c r="L24" s="224">
        <v>91991.252197114183</v>
      </c>
      <c r="M24" s="49"/>
      <c r="N24" s="246" t="str">
        <f>IF(C24="","",'OPĆI DIO'!$C$1)</f>
        <v>23815 SVEUČILIŠTE U ZADRU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3237</v>
      </c>
      <c r="F25" s="45" t="str">
        <f t="shared" si="2"/>
        <v>Intelektualne i osobne usluge</v>
      </c>
      <c r="G25" s="324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225871.37816255714</v>
      </c>
      <c r="K25" s="224">
        <v>225871.37816255714</v>
      </c>
      <c r="L25" s="224">
        <v>225871.37816255714</v>
      </c>
      <c r="M25" s="49"/>
      <c r="N25" s="246" t="str">
        <f>IF(C25="","",'OPĆI DIO'!$C$1)</f>
        <v>23815 SVEUČILIŠTE U ZADRU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3238</v>
      </c>
      <c r="F26" s="45" t="str">
        <f t="shared" si="2"/>
        <v>Računalne usluge</v>
      </c>
      <c r="G26" s="324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56249.199951504641</v>
      </c>
      <c r="K26" s="224">
        <v>56249.199951504641</v>
      </c>
      <c r="L26" s="224">
        <v>56249.199951504641</v>
      </c>
      <c r="M26" s="49"/>
      <c r="N26" s="246" t="str">
        <f>IF(C26="","",'OPĆI DIO'!$C$1)</f>
        <v>23815 SVEUČILIŠTE U ZADRU</v>
      </c>
      <c r="O26" s="40" t="str">
        <f t="shared" si="5"/>
        <v>323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3239</v>
      </c>
      <c r="F27" s="45" t="str">
        <f t="shared" si="2"/>
        <v>Ostale usluge</v>
      </c>
      <c r="G27" s="324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80209.502405627005</v>
      </c>
      <c r="K27" s="224">
        <v>80209.502405627005</v>
      </c>
      <c r="L27" s="224">
        <v>80209.502405627005</v>
      </c>
      <c r="M27" s="49"/>
      <c r="N27" s="246" t="str">
        <f>IF(C27="","",'OPĆI DIO'!$C$1)</f>
        <v>23815 SVEUČILIŠTE U ZADRU</v>
      </c>
      <c r="O27" s="40" t="str">
        <f t="shared" si="5"/>
        <v>323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3241</v>
      </c>
      <c r="F28" s="45" t="str">
        <f t="shared" si="2"/>
        <v>Naknade troškova osobama izvan radnog odnosa</v>
      </c>
      <c r="G28" s="324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41067.523302283109</v>
      </c>
      <c r="K28" s="224">
        <v>41067.523302283109</v>
      </c>
      <c r="L28" s="224">
        <v>41067.523302283109</v>
      </c>
      <c r="M28" s="49"/>
      <c r="N28" s="246" t="str">
        <f>IF(C28="","",'OPĆI DIO'!$C$1)</f>
        <v>23815 SVEUČILIŠTE U ZADRU</v>
      </c>
      <c r="O28" s="40" t="str">
        <f t="shared" si="5"/>
        <v>324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3292</v>
      </c>
      <c r="F29" s="45" t="str">
        <f t="shared" si="2"/>
        <v>Premije osiguranja</v>
      </c>
      <c r="G29" s="324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36960.770972054801</v>
      </c>
      <c r="K29" s="224">
        <v>36960.770972054801</v>
      </c>
      <c r="L29" s="224">
        <v>36960.770972054801</v>
      </c>
      <c r="M29" s="49"/>
      <c r="N29" s="246" t="str">
        <f>IF(C29="","",'OPĆI DIO'!$C$1)</f>
        <v>23815 SVEUČILIŠTE U ZADRU</v>
      </c>
      <c r="O29" s="40" t="str">
        <f t="shared" si="5"/>
        <v>329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3293</v>
      </c>
      <c r="F30" s="45" t="str">
        <f t="shared" si="2"/>
        <v>Reprezentacija</v>
      </c>
      <c r="G30" s="324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4106.7523302283107</v>
      </c>
      <c r="K30" s="224">
        <v>4106.7523302283107</v>
      </c>
      <c r="L30" s="224">
        <v>4106.7523302283107</v>
      </c>
      <c r="M30" s="49"/>
      <c r="N30" s="246" t="str">
        <f>IF(C30="","",'OPĆI DIO'!$C$1)</f>
        <v>23815 SVEUČILIŠTE U ZADRU</v>
      </c>
      <c r="O30" s="40" t="str">
        <f t="shared" si="5"/>
        <v>329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3294</v>
      </c>
      <c r="F31" s="45" t="str">
        <f t="shared" si="2"/>
        <v>Članarine i norme</v>
      </c>
      <c r="G31" s="324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102.66880825570777</v>
      </c>
      <c r="K31" s="224">
        <v>102.66880825570777</v>
      </c>
      <c r="L31" s="224">
        <v>102.66880825570777</v>
      </c>
      <c r="M31" s="49"/>
      <c r="N31" s="246" t="str">
        <f>IF(C31="","",'OPĆI DIO'!$C$1)</f>
        <v>23815 SVEUČILIŠTE U ZADRU</v>
      </c>
      <c r="O31" s="40" t="str">
        <f t="shared" si="5"/>
        <v>329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3431</v>
      </c>
      <c r="F32" s="45" t="str">
        <f t="shared" si="2"/>
        <v>Bankarske usluge i usluge platnog prometa</v>
      </c>
      <c r="G32" s="324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15400.321238356168</v>
      </c>
      <c r="K32" s="224">
        <v>15400.321238356168</v>
      </c>
      <c r="L32" s="224">
        <v>15400.321238356168</v>
      </c>
      <c r="M32" s="49"/>
      <c r="N32" s="246" t="str">
        <f>IF(C32="","",'OPĆI DIO'!$C$1)</f>
        <v>23815 SVEUČILIŠTE U ZADRU</v>
      </c>
      <c r="O32" s="40" t="str">
        <f t="shared" si="5"/>
        <v>343</v>
      </c>
      <c r="P32" s="40" t="str">
        <f t="shared" si="6"/>
        <v>34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3434</v>
      </c>
      <c r="F33" s="45" t="str">
        <f t="shared" si="2"/>
        <v>Ostali nespomenuti financijski rashodi</v>
      </c>
      <c r="G33" s="324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136.54951498009135</v>
      </c>
      <c r="K33" s="224">
        <v>136.54951498009135</v>
      </c>
      <c r="L33" s="224">
        <v>136.54951498009135</v>
      </c>
      <c r="M33" s="49"/>
      <c r="N33" s="246" t="str">
        <f>IF(C33="","",'OPĆI DIO'!$C$1)</f>
        <v>23815 SVEUČILIŠTE U ZADRU</v>
      </c>
      <c r="O33" s="40" t="str">
        <f t="shared" si="5"/>
        <v>343</v>
      </c>
      <c r="P33" s="40" t="str">
        <f t="shared" si="6"/>
        <v>34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3721</v>
      </c>
      <c r="F34" s="45" t="str">
        <f t="shared" si="2"/>
        <v>Naknade građanima i kućanstvima u novcu</v>
      </c>
      <c r="G34" s="324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102471.68414385682</v>
      </c>
      <c r="K34" s="224">
        <v>102471.68414385682</v>
      </c>
      <c r="L34" s="224">
        <v>102471.68414385682</v>
      </c>
      <c r="M34" s="49"/>
      <c r="N34" s="246" t="str">
        <f>IF(C34="","",'OPĆI DIO'!$C$1)</f>
        <v>23815 SVEUČILIŠTE U ZADRU</v>
      </c>
      <c r="O34" s="40" t="str">
        <f t="shared" si="5"/>
        <v>372</v>
      </c>
      <c r="P34" s="40" t="str">
        <f t="shared" si="6"/>
        <v>37</v>
      </c>
      <c r="Q34" s="40" t="str">
        <f t="shared" si="7"/>
        <v>11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4123</v>
      </c>
      <c r="F35" s="45" t="str">
        <f t="shared" si="2"/>
        <v>Licence</v>
      </c>
      <c r="G35" s="324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10266.880825570777</v>
      </c>
      <c r="K35" s="224">
        <v>10266.880825570777</v>
      </c>
      <c r="L35" s="224">
        <v>10266.880825570777</v>
      </c>
      <c r="M35" s="49"/>
      <c r="N35" s="246" t="str">
        <f>IF(C35="","",'OPĆI DIO'!$C$1)</f>
        <v>23815 SVEUČILIŠTE U ZADRU</v>
      </c>
      <c r="O35" s="40" t="str">
        <f t="shared" si="5"/>
        <v>412</v>
      </c>
      <c r="P35" s="40" t="str">
        <f t="shared" si="6"/>
        <v>41</v>
      </c>
      <c r="Q35" s="40" t="str">
        <f t="shared" si="7"/>
        <v>11</v>
      </c>
      <c r="R35" s="40" t="str">
        <f t="shared" si="8"/>
        <v>94</v>
      </c>
      <c r="S35" s="40" t="str">
        <f t="shared" si="9"/>
        <v>4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4221</v>
      </c>
      <c r="F36" s="45" t="str">
        <f t="shared" si="2"/>
        <v>Uredska oprema i namještaj</v>
      </c>
      <c r="G36" s="324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224">
        <v>143736.33155799092</v>
      </c>
      <c r="K36" s="224">
        <v>143736.33155799092</v>
      </c>
      <c r="L36" s="224">
        <v>143736.33155799092</v>
      </c>
      <c r="M36" s="49"/>
      <c r="N36" s="246" t="str">
        <f>IF(C36="","",'OPĆI DIO'!$C$1)</f>
        <v>23815 SVEUČILIŠTE U ZADRU</v>
      </c>
      <c r="O36" s="40" t="str">
        <f t="shared" si="5"/>
        <v>422</v>
      </c>
      <c r="P36" s="40" t="str">
        <f t="shared" si="6"/>
        <v>42</v>
      </c>
      <c r="Q36" s="40" t="str">
        <f t="shared" si="7"/>
        <v>11</v>
      </c>
      <c r="R36" s="40" t="str">
        <f t="shared" si="8"/>
        <v>94</v>
      </c>
      <c r="S36" s="40" t="str">
        <f t="shared" si="9"/>
        <v>4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4223</v>
      </c>
      <c r="F37" s="45" t="str">
        <f t="shared" si="2"/>
        <v>Oprema za održavanje i zaštitu</v>
      </c>
      <c r="G37" s="324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224">
        <v>21919.977224236129</v>
      </c>
      <c r="K37" s="224">
        <v>21919.977224236129</v>
      </c>
      <c r="L37" s="224">
        <v>21919.977224236129</v>
      </c>
      <c r="M37" s="49"/>
      <c r="N37" s="246" t="str">
        <f>IF(C37="","",'OPĆI DIO'!$C$1)</f>
        <v>23815 SVEUČILIŠTE U ZADRU</v>
      </c>
      <c r="O37" s="40" t="str">
        <f t="shared" si="5"/>
        <v>422</v>
      </c>
      <c r="P37" s="40" t="str">
        <f t="shared" si="6"/>
        <v>42</v>
      </c>
      <c r="Q37" s="40" t="str">
        <f t="shared" si="7"/>
        <v>11</v>
      </c>
      <c r="R37" s="40" t="str">
        <f t="shared" si="8"/>
        <v>94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11</v>
      </c>
      <c r="D38" s="45" t="str">
        <f t="shared" si="1"/>
        <v>Opći prihodi i primici</v>
      </c>
      <c r="E38" s="50">
        <v>4227</v>
      </c>
      <c r="F38" s="45" t="str">
        <f t="shared" si="2"/>
        <v>Uređaji, strojevi i oprema za ostale namjene</v>
      </c>
      <c r="G38" s="324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224">
        <v>17474.061493983321</v>
      </c>
      <c r="K38" s="224">
        <v>17474.061493983321</v>
      </c>
      <c r="L38" s="224">
        <v>17474.061493983321</v>
      </c>
      <c r="M38" s="49"/>
      <c r="N38" s="246" t="str">
        <f>IF(C38="","",'OPĆI DIO'!$C$1)</f>
        <v>23815 SVEUČILIŠTE U ZADRU</v>
      </c>
      <c r="O38" s="40" t="str">
        <f t="shared" si="5"/>
        <v>422</v>
      </c>
      <c r="P38" s="40" t="str">
        <f t="shared" si="6"/>
        <v>42</v>
      </c>
      <c r="Q38" s="40" t="str">
        <f t="shared" si="7"/>
        <v>11</v>
      </c>
      <c r="R38" s="40" t="str">
        <f t="shared" si="8"/>
        <v>94</v>
      </c>
      <c r="S38" s="40" t="str">
        <f t="shared" si="9"/>
        <v>4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11</v>
      </c>
      <c r="D39" s="45" t="str">
        <f t="shared" si="1"/>
        <v>Opći prihodi i primici</v>
      </c>
      <c r="E39" s="50">
        <v>4241</v>
      </c>
      <c r="F39" s="45" t="str">
        <f t="shared" si="2"/>
        <v>Knjige</v>
      </c>
      <c r="G39" s="324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224">
        <v>2566.7202063926943</v>
      </c>
      <c r="K39" s="224">
        <v>2566.7202063926943</v>
      </c>
      <c r="L39" s="224">
        <v>2566.7202063926943</v>
      </c>
      <c r="M39" s="49"/>
      <c r="N39" s="246" t="str">
        <f>IF(C39="","",'OPĆI DIO'!$C$1)</f>
        <v>23815 SVEUČILIŠTE U ZADRU</v>
      </c>
      <c r="O39" s="40" t="str">
        <f t="shared" si="5"/>
        <v>424</v>
      </c>
      <c r="P39" s="40" t="str">
        <f t="shared" si="6"/>
        <v>42</v>
      </c>
      <c r="Q39" s="40" t="str">
        <f t="shared" si="7"/>
        <v>11</v>
      </c>
      <c r="R39" s="40" t="str">
        <f t="shared" si="8"/>
        <v>94</v>
      </c>
      <c r="S39" s="40" t="str">
        <f t="shared" si="9"/>
        <v>4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/>
      </c>
      <c r="B40" s="44" t="str">
        <f>IF(C40="","",VLOOKUP('OPĆI DIO'!$C$1,'OPĆI DIO'!$N$4:$W$137,9,FALSE))</f>
        <v/>
      </c>
      <c r="C40" s="50"/>
      <c r="D40" s="45" t="str">
        <f t="shared" si="1"/>
        <v/>
      </c>
      <c r="E40" s="50"/>
      <c r="F40" s="45" t="str">
        <f t="shared" si="2"/>
        <v/>
      </c>
      <c r="G40" s="324"/>
      <c r="H40" s="45" t="str">
        <f t="shared" si="3"/>
        <v/>
      </c>
      <c r="I40" s="45" t="str">
        <f t="shared" si="4"/>
        <v/>
      </c>
      <c r="J40" s="369"/>
      <c r="K40" s="369"/>
      <c r="L40" s="369"/>
      <c r="M40" s="49"/>
      <c r="N40" s="246" t="str">
        <f>IF(C40="","",'OPĆI DIO'!$C$1)</f>
        <v/>
      </c>
      <c r="O40" s="40" t="str">
        <f t="shared" si="5"/>
        <v/>
      </c>
      <c r="P40" s="40" t="str">
        <f t="shared" si="6"/>
        <v/>
      </c>
      <c r="Q40" s="40" t="str">
        <f t="shared" si="7"/>
        <v/>
      </c>
      <c r="R40" s="40" t="str">
        <f t="shared" si="8"/>
        <v/>
      </c>
      <c r="S40" s="40" t="str">
        <f t="shared" si="9"/>
        <v/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11</v>
      </c>
      <c r="D41" s="45" t="str">
        <f t="shared" si="1"/>
        <v>Opći prihodi i primici</v>
      </c>
      <c r="E41" s="50">
        <v>3237</v>
      </c>
      <c r="F41" s="45" t="str">
        <f t="shared" si="2"/>
        <v>Intelektualne i osobne usluge</v>
      </c>
      <c r="G41" s="324" t="s">
        <v>667</v>
      </c>
      <c r="H41" s="45" t="str">
        <f t="shared" si="3"/>
        <v>PROGRAMI VJEŽBAONICA VISOKIH UČILIŠTA</v>
      </c>
      <c r="I41" s="45" t="str">
        <f t="shared" si="4"/>
        <v>0942</v>
      </c>
      <c r="J41" s="224">
        <v>76510</v>
      </c>
      <c r="K41" s="224">
        <v>76510</v>
      </c>
      <c r="L41" s="224">
        <v>76510</v>
      </c>
      <c r="M41" s="49"/>
      <c r="N41" s="246" t="str">
        <f>IF(C41="","",'OPĆI DIO'!$C$1)</f>
        <v>23815 SVEUČILIŠTE U ZADRU</v>
      </c>
      <c r="O41" s="40" t="str">
        <f t="shared" si="5"/>
        <v>323</v>
      </c>
      <c r="P41" s="40" t="str">
        <f t="shared" si="6"/>
        <v>32</v>
      </c>
      <c r="Q41" s="40" t="str">
        <f t="shared" si="7"/>
        <v>11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/>
      </c>
      <c r="B42" s="44" t="str">
        <f>IF(C42="","",VLOOKUP('OPĆI DIO'!$C$1,'OPĆI DIO'!$N$4:$W$137,9,FALSE))</f>
        <v/>
      </c>
      <c r="C42" s="50"/>
      <c r="D42" s="45" t="str">
        <f t="shared" si="1"/>
        <v/>
      </c>
      <c r="E42" s="50"/>
      <c r="F42" s="45" t="str">
        <f t="shared" si="2"/>
        <v/>
      </c>
      <c r="G42" s="324"/>
      <c r="H42" s="45" t="str">
        <f t="shared" si="3"/>
        <v/>
      </c>
      <c r="I42" s="45" t="str">
        <f t="shared" si="4"/>
        <v/>
      </c>
      <c r="J42" s="224"/>
      <c r="K42" s="224"/>
      <c r="L42" s="224"/>
      <c r="M42" s="49"/>
      <c r="N42" s="246" t="str">
        <f>IF(C42="","",'OPĆI DIO'!$C$1)</f>
        <v/>
      </c>
      <c r="O42" s="40" t="str">
        <f t="shared" si="5"/>
        <v/>
      </c>
      <c r="P42" s="40" t="str">
        <f t="shared" si="6"/>
        <v/>
      </c>
      <c r="Q42" s="40" t="str">
        <f t="shared" si="7"/>
        <v/>
      </c>
      <c r="R42" s="40" t="str">
        <f t="shared" si="8"/>
        <v/>
      </c>
      <c r="S42" s="40" t="str">
        <f t="shared" si="9"/>
        <v/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3111</v>
      </c>
      <c r="F43" s="45" t="str">
        <f t="shared" si="2"/>
        <v>Plaće za redovan rad</v>
      </c>
      <c r="G43" s="324" t="s">
        <v>183</v>
      </c>
      <c r="H43" s="45" t="str">
        <f t="shared" si="3"/>
        <v>REDOVNA DJELATNOST SVEUČILIŠTA U ZADRU (IZ EVIDENCIJSKIH PRIHODA)</v>
      </c>
      <c r="I43" s="45" t="str">
        <f t="shared" si="4"/>
        <v>0942</v>
      </c>
      <c r="J43" s="224">
        <v>20000</v>
      </c>
      <c r="K43" s="224">
        <v>20100</v>
      </c>
      <c r="L43" s="224">
        <v>20200</v>
      </c>
      <c r="M43" s="49"/>
      <c r="N43" s="246" t="str">
        <f>IF(C43="","",'OPĆI DIO'!$C$1)</f>
        <v>23815 SVEUČILIŠTE U ZADRU</v>
      </c>
      <c r="O43" s="40" t="str">
        <f t="shared" si="5"/>
        <v>311</v>
      </c>
      <c r="P43" s="40" t="str">
        <f t="shared" si="6"/>
        <v>31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3113</v>
      </c>
      <c r="F44" s="45" t="str">
        <f t="shared" si="2"/>
        <v>Plaće za prekovremeni rad</v>
      </c>
      <c r="G44" s="324" t="s">
        <v>183</v>
      </c>
      <c r="H44" s="45" t="str">
        <f t="shared" si="3"/>
        <v>REDOVNA DJELATNOST SVEUČILIŠTA U ZADRU (IZ EVIDENCIJSKIH PRIHODA)</v>
      </c>
      <c r="I44" s="45" t="str">
        <f t="shared" si="4"/>
        <v>0942</v>
      </c>
      <c r="J44" s="224">
        <v>265445.6168292521</v>
      </c>
      <c r="K44" s="224">
        <v>265445.6168292521</v>
      </c>
      <c r="L44" s="224">
        <v>265445.6168292521</v>
      </c>
      <c r="M44" s="49"/>
      <c r="N44" s="246" t="str">
        <f>IF(C44="","",'OPĆI DIO'!$C$1)</f>
        <v>23815 SVEUČILIŠTE U ZADRU</v>
      </c>
      <c r="O44" s="40" t="str">
        <f t="shared" si="5"/>
        <v>311</v>
      </c>
      <c r="P44" s="40" t="str">
        <f t="shared" si="6"/>
        <v>31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3121</v>
      </c>
      <c r="F45" s="45" t="str">
        <f t="shared" si="2"/>
        <v>Ostali rashodi za zaposlene</v>
      </c>
      <c r="G45" s="324" t="s">
        <v>183</v>
      </c>
      <c r="H45" s="45" t="str">
        <f t="shared" si="3"/>
        <v>REDOVNA DJELATNOST SVEUČILIŠTA U ZADRU (IZ EVIDENCIJSKIH PRIHODA)</v>
      </c>
      <c r="I45" s="45" t="str">
        <f t="shared" si="4"/>
        <v>0942</v>
      </c>
      <c r="J45" s="224">
        <v>6636.1404207313026</v>
      </c>
      <c r="K45" s="224">
        <v>6967.9474417678684</v>
      </c>
      <c r="L45" s="224">
        <v>6967.9474417678684</v>
      </c>
      <c r="M45" s="49"/>
      <c r="N45" s="246" t="str">
        <f>IF(C45="","",'OPĆI DIO'!$C$1)</f>
        <v>23815 SVEUČILIŠTE U ZADRU</v>
      </c>
      <c r="O45" s="40" t="str">
        <f t="shared" si="5"/>
        <v>312</v>
      </c>
      <c r="P45" s="40" t="str">
        <f t="shared" si="6"/>
        <v>31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3132</v>
      </c>
      <c r="F46" s="45" t="str">
        <f t="shared" si="2"/>
        <v>Doprinosi za obvezno zdravstveno osiguranje</v>
      </c>
      <c r="G46" s="324" t="s">
        <v>183</v>
      </c>
      <c r="H46" s="45" t="str">
        <f t="shared" si="3"/>
        <v>REDOVNA DJELATNOST SVEUČILIŠTA U ZADRU (IZ EVIDENCIJSKIH PRIHODA)</v>
      </c>
      <c r="I46" s="45" t="str">
        <f t="shared" si="4"/>
        <v>0942</v>
      </c>
      <c r="J46" s="224">
        <v>47098</v>
      </c>
      <c r="K46" s="224">
        <v>47098</v>
      </c>
      <c r="L46" s="224">
        <v>47098</v>
      </c>
      <c r="M46" s="49"/>
      <c r="N46" s="246" t="str">
        <f>IF(C46="","",'OPĆI DIO'!$C$1)</f>
        <v>23815 SVEUČILIŠTE U ZADRU</v>
      </c>
      <c r="O46" s="40" t="str">
        <f t="shared" si="5"/>
        <v>313</v>
      </c>
      <c r="P46" s="40" t="str">
        <f t="shared" si="6"/>
        <v>31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3211</v>
      </c>
      <c r="F47" s="45" t="str">
        <f t="shared" si="2"/>
        <v>Službena putovanja</v>
      </c>
      <c r="G47" s="324" t="s">
        <v>183</v>
      </c>
      <c r="H47" s="45" t="str">
        <f t="shared" si="3"/>
        <v>REDOVNA DJELATNOST SVEUČILIŠTA U ZADRU (IZ EVIDENCIJSKIH PRIHODA)</v>
      </c>
      <c r="I47" s="45" t="str">
        <f t="shared" si="4"/>
        <v>0942</v>
      </c>
      <c r="J47" s="224">
        <v>86361</v>
      </c>
      <c r="K47" s="224">
        <v>86361</v>
      </c>
      <c r="L47" s="224">
        <v>86361</v>
      </c>
      <c r="M47" s="49"/>
      <c r="N47" s="246" t="str">
        <f>IF(C47="","",'OPĆI DIO'!$C$1)</f>
        <v>23815 SVEUČILIŠTE U ZADRU</v>
      </c>
      <c r="O47" s="40" t="str">
        <f t="shared" si="5"/>
        <v>321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3212</v>
      </c>
      <c r="F48" s="45" t="str">
        <f t="shared" si="2"/>
        <v>Naknade za prijevoz, za rad na terenu i odvojeni život</v>
      </c>
      <c r="G48" s="324" t="s">
        <v>183</v>
      </c>
      <c r="H48" s="45" t="str">
        <f t="shared" si="3"/>
        <v>REDOVNA DJELATNOST SVEUČILIŠTA U ZADRU (IZ EVIDENCIJSKIH PRIHODA)</v>
      </c>
      <c r="I48" s="45" t="str">
        <f t="shared" si="4"/>
        <v>0942</v>
      </c>
      <c r="J48" s="224">
        <v>7963.3685048775624</v>
      </c>
      <c r="K48" s="224">
        <v>8361.5369301214414</v>
      </c>
      <c r="L48" s="224">
        <v>8361.5369301214414</v>
      </c>
      <c r="M48" s="49"/>
      <c r="N48" s="246" t="str">
        <f>IF(C48="","",'OPĆI DIO'!$C$1)</f>
        <v>23815 SVEUČILIŠTE U ZADRU</v>
      </c>
      <c r="O48" s="40" t="str">
        <f t="shared" si="5"/>
        <v>321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3213</v>
      </c>
      <c r="F49" s="45" t="str">
        <f t="shared" si="2"/>
        <v>Stručno usavršavanje zaposlenika</v>
      </c>
      <c r="G49" s="324" t="s">
        <v>183</v>
      </c>
      <c r="H49" s="45" t="str">
        <f t="shared" si="3"/>
        <v>REDOVNA DJELATNOST SVEUČILIŠTA U ZADRU (IZ EVIDENCIJSKIH PRIHODA)</v>
      </c>
      <c r="I49" s="45" t="str">
        <f t="shared" si="4"/>
        <v>0942</v>
      </c>
      <c r="J49" s="224">
        <v>6636.1404207313026</v>
      </c>
      <c r="K49" s="224">
        <v>6967.9474417678684</v>
      </c>
      <c r="L49" s="224">
        <v>6967.9474417678684</v>
      </c>
      <c r="M49" s="49"/>
      <c r="N49" s="246" t="str">
        <f>IF(C49="","",'OPĆI DIO'!$C$1)</f>
        <v>23815 SVEUČILIŠTE U ZADRU</v>
      </c>
      <c r="O49" s="40" t="str">
        <f t="shared" si="5"/>
        <v>321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3214</v>
      </c>
      <c r="F50" s="45" t="str">
        <f t="shared" si="2"/>
        <v>Ostale naknade troškova zaposlenima</v>
      </c>
      <c r="G50" s="324" t="s">
        <v>183</v>
      </c>
      <c r="H50" s="45" t="str">
        <f t="shared" si="3"/>
        <v>REDOVNA DJELATNOST SVEUČILIŠTA U ZADRU (IZ EVIDENCIJSKIH PRIHODA)</v>
      </c>
      <c r="I50" s="45" t="str">
        <f t="shared" si="4"/>
        <v>0942</v>
      </c>
      <c r="J50" s="224">
        <v>1327.2280841462605</v>
      </c>
      <c r="K50" s="224">
        <v>1393.5894883535736</v>
      </c>
      <c r="L50" s="224">
        <v>1393.5894883535736</v>
      </c>
      <c r="M50" s="49"/>
      <c r="N50" s="246" t="str">
        <f>IF(C50="","",'OPĆI DIO'!$C$1)</f>
        <v>23815 SVEUČILIŠTE U ZADRU</v>
      </c>
      <c r="O50" s="40" t="str">
        <f t="shared" si="5"/>
        <v>321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3221</v>
      </c>
      <c r="F51" s="45" t="str">
        <f t="shared" si="2"/>
        <v>Uredski materijal i ostali materijalni rashodi</v>
      </c>
      <c r="G51" s="324" t="s">
        <v>183</v>
      </c>
      <c r="H51" s="45" t="str">
        <f t="shared" si="3"/>
        <v>REDOVNA DJELATNOST SVEUČILIŠTA U ZADRU (IZ EVIDENCIJSKIH PRIHODA)</v>
      </c>
      <c r="I51" s="45" t="str">
        <f t="shared" si="4"/>
        <v>0942</v>
      </c>
      <c r="J51" s="224">
        <v>50077</v>
      </c>
      <c r="K51" s="224">
        <v>50077</v>
      </c>
      <c r="L51" s="224">
        <v>50077</v>
      </c>
      <c r="M51" s="49"/>
      <c r="N51" s="246" t="str">
        <f>IF(C51="","",'OPĆI DIO'!$C$1)</f>
        <v>23815 SVEUČILIŠTE U ZADRU</v>
      </c>
      <c r="O51" s="40" t="str">
        <f t="shared" si="5"/>
        <v>322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3222</v>
      </c>
      <c r="F52" s="45" t="str">
        <f t="shared" si="2"/>
        <v>Materijal i sirovine</v>
      </c>
      <c r="G52" s="324" t="s">
        <v>183</v>
      </c>
      <c r="H52" s="45" t="str">
        <f t="shared" si="3"/>
        <v>REDOVNA DJELATNOST SVEUČILIŠTA U ZADRU (IZ EVIDENCIJSKIH PRIHODA)</v>
      </c>
      <c r="I52" s="45" t="str">
        <f t="shared" si="4"/>
        <v>0942</v>
      </c>
      <c r="J52" s="224">
        <v>40181</v>
      </c>
      <c r="K52" s="224">
        <v>40181</v>
      </c>
      <c r="L52" s="224">
        <v>40181</v>
      </c>
      <c r="M52" s="49"/>
      <c r="N52" s="246" t="str">
        <f>IF(C52="","",'OPĆI DIO'!$C$1)</f>
        <v>23815 SVEUČILIŠTE U ZADRU</v>
      </c>
      <c r="O52" s="40" t="str">
        <f t="shared" si="5"/>
        <v>322</v>
      </c>
      <c r="P52" s="40" t="str">
        <f t="shared" si="6"/>
        <v>32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3223</v>
      </c>
      <c r="F53" s="45" t="str">
        <f t="shared" si="2"/>
        <v>Energija</v>
      </c>
      <c r="G53" s="324" t="s">
        <v>183</v>
      </c>
      <c r="H53" s="45" t="str">
        <f t="shared" si="3"/>
        <v>REDOVNA DJELATNOST SVEUČILIŠTA U ZADRU (IZ EVIDENCIJSKIH PRIHODA)</v>
      </c>
      <c r="I53" s="45" t="str">
        <f t="shared" si="4"/>
        <v>0942</v>
      </c>
      <c r="J53" s="224">
        <v>170000</v>
      </c>
      <c r="K53" s="224">
        <v>170000</v>
      </c>
      <c r="L53" s="224">
        <v>170000</v>
      </c>
      <c r="M53" s="49"/>
      <c r="N53" s="246" t="str">
        <f>IF(C53="","",'OPĆI DIO'!$C$1)</f>
        <v>23815 SVEUČILIŠTE U ZADRU</v>
      </c>
      <c r="O53" s="40" t="str">
        <f t="shared" si="5"/>
        <v>322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3224</v>
      </c>
      <c r="F54" s="45" t="str">
        <f t="shared" si="2"/>
        <v>Materijal i dijelovi za tekuće i investicijsko održavanje</v>
      </c>
      <c r="G54" s="324" t="s">
        <v>183</v>
      </c>
      <c r="H54" s="45" t="str">
        <f t="shared" si="3"/>
        <v>REDOVNA DJELATNOST SVEUČILIŠTA U ZADRU (IZ EVIDENCIJSKIH PRIHODA)</v>
      </c>
      <c r="I54" s="45" t="str">
        <f t="shared" si="4"/>
        <v>0942</v>
      </c>
      <c r="J54" s="224">
        <v>5308.9123365850419</v>
      </c>
      <c r="K54" s="224">
        <v>5574.3579534142946</v>
      </c>
      <c r="L54" s="224">
        <v>5574.3579534142946</v>
      </c>
      <c r="M54" s="49"/>
      <c r="N54" s="246" t="str">
        <f>IF(C54="","",'OPĆI DIO'!$C$1)</f>
        <v>23815 SVEUČILIŠTE U ZADRU</v>
      </c>
      <c r="O54" s="40" t="str">
        <f t="shared" si="5"/>
        <v>322</v>
      </c>
      <c r="P54" s="40" t="str">
        <f t="shared" si="6"/>
        <v>32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3225</v>
      </c>
      <c r="F55" s="45" t="str">
        <f t="shared" si="2"/>
        <v>Sitni inventar i auto gume</v>
      </c>
      <c r="G55" s="324" t="s">
        <v>183</v>
      </c>
      <c r="H55" s="45" t="str">
        <f t="shared" si="3"/>
        <v>REDOVNA DJELATNOST SVEUČILIŠTA U ZADRU (IZ EVIDENCIJSKIH PRIHODA)</v>
      </c>
      <c r="I55" s="45" t="str">
        <f t="shared" si="4"/>
        <v>0942</v>
      </c>
      <c r="J55" s="224">
        <v>1327.2280841462605</v>
      </c>
      <c r="K55" s="224">
        <v>1393.5894883535736</v>
      </c>
      <c r="L55" s="224">
        <v>1393.5894883535736</v>
      </c>
      <c r="M55" s="49"/>
      <c r="N55" s="246" t="str">
        <f>IF(C55="","",'OPĆI DIO'!$C$1)</f>
        <v>23815 SVEUČILIŠTE U ZADRU</v>
      </c>
      <c r="O55" s="40" t="str">
        <f t="shared" si="5"/>
        <v>322</v>
      </c>
      <c r="P55" s="40" t="str">
        <f t="shared" si="6"/>
        <v>32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3227</v>
      </c>
      <c r="F56" s="45" t="str">
        <f t="shared" si="2"/>
        <v>Službena, radna i zaštitna odjeća i obuća</v>
      </c>
      <c r="G56" s="324" t="s">
        <v>183</v>
      </c>
      <c r="H56" s="45" t="str">
        <f t="shared" si="3"/>
        <v>REDOVNA DJELATNOST SVEUČILIŠTA U ZADRU (IZ EVIDENCIJSKIH PRIHODA)</v>
      </c>
      <c r="I56" s="45" t="str">
        <f t="shared" si="4"/>
        <v>0942</v>
      </c>
      <c r="J56" s="224">
        <v>1327.2280841462605</v>
      </c>
      <c r="K56" s="224">
        <v>1393.5894883535736</v>
      </c>
      <c r="L56" s="224">
        <v>1393.5894883535736</v>
      </c>
      <c r="M56" s="49"/>
      <c r="N56" s="246" t="str">
        <f>IF(C56="","",'OPĆI DIO'!$C$1)</f>
        <v>23815 SVEUČILIŠTE U ZADRU</v>
      </c>
      <c r="O56" s="40" t="str">
        <f t="shared" si="5"/>
        <v>322</v>
      </c>
      <c r="P56" s="40" t="str">
        <f t="shared" si="6"/>
        <v>32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3231</v>
      </c>
      <c r="F57" s="45" t="str">
        <f t="shared" si="2"/>
        <v>Usluge telefona, pošte i prijevoza</v>
      </c>
      <c r="G57" s="324" t="s">
        <v>183</v>
      </c>
      <c r="H57" s="45" t="str">
        <f t="shared" si="3"/>
        <v>REDOVNA DJELATNOST SVEUČILIŠTA U ZADRU (IZ EVIDENCIJSKIH PRIHODA)</v>
      </c>
      <c r="I57" s="45" t="str">
        <f t="shared" si="4"/>
        <v>0942</v>
      </c>
      <c r="J57" s="224">
        <v>20618</v>
      </c>
      <c r="K57" s="224">
        <v>20618</v>
      </c>
      <c r="L57" s="224">
        <v>20618</v>
      </c>
      <c r="M57" s="49"/>
      <c r="N57" s="246" t="str">
        <f>IF(C57="","",'OPĆI DIO'!$C$1)</f>
        <v>23815 SVEUČILIŠTE U ZADRU</v>
      </c>
      <c r="O57" s="40" t="str">
        <f t="shared" si="5"/>
        <v>323</v>
      </c>
      <c r="P57" s="40" t="str">
        <f t="shared" si="6"/>
        <v>32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3232</v>
      </c>
      <c r="F58" s="45" t="str">
        <f t="shared" si="2"/>
        <v>Usluge tekućeg i investicijskog održavanja</v>
      </c>
      <c r="G58" s="324" t="s">
        <v>183</v>
      </c>
      <c r="H58" s="45" t="str">
        <f t="shared" si="3"/>
        <v>REDOVNA DJELATNOST SVEUČILIŠTA U ZADRU (IZ EVIDENCIJSKIH PRIHODA)</v>
      </c>
      <c r="I58" s="45" t="str">
        <f t="shared" si="4"/>
        <v>0942</v>
      </c>
      <c r="J58" s="224">
        <v>52425.509323777289</v>
      </c>
      <c r="K58" s="224">
        <v>55046.784789966157</v>
      </c>
      <c r="L58" s="224">
        <v>55046.784789966157</v>
      </c>
      <c r="M58" s="49"/>
      <c r="N58" s="246" t="str">
        <f>IF(C58="","",'OPĆI DIO'!$C$1)</f>
        <v>23815 SVEUČILIŠTE U ZADRU</v>
      </c>
      <c r="O58" s="40" t="str">
        <f t="shared" si="5"/>
        <v>323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3233</v>
      </c>
      <c r="F59" s="45" t="str">
        <f t="shared" si="2"/>
        <v>Usluge promidžbe i informiranja</v>
      </c>
      <c r="G59" s="324" t="s">
        <v>183</v>
      </c>
      <c r="H59" s="45" t="str">
        <f t="shared" si="3"/>
        <v>REDOVNA DJELATNOST SVEUČILIŠTA U ZADRU (IZ EVIDENCIJSKIH PRIHODA)</v>
      </c>
      <c r="I59" s="45" t="str">
        <f t="shared" si="4"/>
        <v>0942</v>
      </c>
      <c r="J59" s="224">
        <v>663.61404207313024</v>
      </c>
      <c r="K59" s="224">
        <v>696.79474417678682</v>
      </c>
      <c r="L59" s="224">
        <v>696.79474417678682</v>
      </c>
      <c r="M59" s="49"/>
      <c r="N59" s="246" t="str">
        <f>IF(C59="","",'OPĆI DIO'!$C$1)</f>
        <v>23815 SVEUČILIŠTE U ZADRU</v>
      </c>
      <c r="O59" s="40" t="str">
        <f t="shared" si="5"/>
        <v>323</v>
      </c>
      <c r="P59" s="40" t="str">
        <f t="shared" si="6"/>
        <v>32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3234</v>
      </c>
      <c r="F60" s="45" t="str">
        <f t="shared" si="2"/>
        <v>Komunalne usluge</v>
      </c>
      <c r="G60" s="324" t="s">
        <v>183</v>
      </c>
      <c r="H60" s="45" t="str">
        <f t="shared" si="3"/>
        <v>REDOVNA DJELATNOST SVEUČILIŠTA U ZADRU (IZ EVIDENCIJSKIH PRIHODA)</v>
      </c>
      <c r="I60" s="45" t="str">
        <f t="shared" si="4"/>
        <v>0942</v>
      </c>
      <c r="J60" s="224">
        <v>40545</v>
      </c>
      <c r="K60" s="224">
        <v>40545</v>
      </c>
      <c r="L60" s="224">
        <v>40545</v>
      </c>
      <c r="M60" s="49"/>
      <c r="N60" s="246" t="str">
        <f>IF(C60="","",'OPĆI DIO'!$C$1)</f>
        <v>23815 SVEUČILIŠTE U ZADRU</v>
      </c>
      <c r="O60" s="40" t="str">
        <f t="shared" si="5"/>
        <v>323</v>
      </c>
      <c r="P60" s="40" t="str">
        <f t="shared" si="6"/>
        <v>32</v>
      </c>
      <c r="Q60" s="40" t="str">
        <f t="shared" si="7"/>
        <v>31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3235</v>
      </c>
      <c r="F61" s="45" t="str">
        <f t="shared" si="2"/>
        <v>Zakupnine i najamnine</v>
      </c>
      <c r="G61" s="324" t="s">
        <v>183</v>
      </c>
      <c r="H61" s="45" t="str">
        <f t="shared" si="3"/>
        <v>REDOVNA DJELATNOST SVEUČILIŠTA U ZADRU (IZ EVIDENCIJSKIH PRIHODA)</v>
      </c>
      <c r="I61" s="45" t="str">
        <f t="shared" si="4"/>
        <v>0942</v>
      </c>
      <c r="J61" s="224">
        <v>11148.715906828587</v>
      </c>
      <c r="K61" s="224">
        <v>11706.151702170017</v>
      </c>
      <c r="L61" s="224">
        <v>11706.151702170017</v>
      </c>
      <c r="M61" s="49"/>
      <c r="N61" s="246" t="str">
        <f>IF(C61="","",'OPĆI DIO'!$C$1)</f>
        <v>23815 SVEUČILIŠTE U ZADRU</v>
      </c>
      <c r="O61" s="40" t="str">
        <f t="shared" si="5"/>
        <v>323</v>
      </c>
      <c r="P61" s="40" t="str">
        <f t="shared" si="6"/>
        <v>32</v>
      </c>
      <c r="Q61" s="40" t="str">
        <f t="shared" si="7"/>
        <v>31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31</v>
      </c>
      <c r="D62" s="45" t="str">
        <f t="shared" si="1"/>
        <v>Vlastiti prihodi</v>
      </c>
      <c r="E62" s="50">
        <v>3237</v>
      </c>
      <c r="F62" s="45" t="str">
        <f t="shared" si="2"/>
        <v>Intelektualne i osobne usluge</v>
      </c>
      <c r="G62" s="324" t="s">
        <v>183</v>
      </c>
      <c r="H62" s="45" t="str">
        <f t="shared" si="3"/>
        <v>REDOVNA DJELATNOST SVEUČILIŠTA U ZADRU (IZ EVIDENCIJSKIH PRIHODA)</v>
      </c>
      <c r="I62" s="45" t="str">
        <f t="shared" si="4"/>
        <v>0942</v>
      </c>
      <c r="J62" s="224">
        <v>331807</v>
      </c>
      <c r="K62" s="224">
        <v>331807</v>
      </c>
      <c r="L62" s="224">
        <v>331807</v>
      </c>
      <c r="M62" s="49"/>
      <c r="N62" s="246" t="str">
        <f>IF(C62="","",'OPĆI DIO'!$C$1)</f>
        <v>23815 SVEUČILIŠTE U ZADRU</v>
      </c>
      <c r="O62" s="40" t="str">
        <f t="shared" si="5"/>
        <v>323</v>
      </c>
      <c r="P62" s="40" t="str">
        <f t="shared" si="6"/>
        <v>32</v>
      </c>
      <c r="Q62" s="40" t="str">
        <f t="shared" si="7"/>
        <v>31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31</v>
      </c>
      <c r="D63" s="45" t="str">
        <f t="shared" si="1"/>
        <v>Vlastiti prihodi</v>
      </c>
      <c r="E63" s="50">
        <v>3238</v>
      </c>
      <c r="F63" s="45" t="str">
        <f t="shared" si="2"/>
        <v>Računalne usluge</v>
      </c>
      <c r="G63" s="324" t="s">
        <v>183</v>
      </c>
      <c r="H63" s="45" t="str">
        <f t="shared" si="3"/>
        <v>REDOVNA DJELATNOST SVEUČILIŠTA U ZADRU (IZ EVIDENCIJSKIH PRIHODA)</v>
      </c>
      <c r="I63" s="45" t="str">
        <f t="shared" si="4"/>
        <v>0942</v>
      </c>
      <c r="J63" s="224">
        <v>20181</v>
      </c>
      <c r="K63" s="224">
        <v>20181</v>
      </c>
      <c r="L63" s="224">
        <v>20181</v>
      </c>
      <c r="M63" s="49"/>
      <c r="N63" s="246" t="str">
        <f>IF(C63="","",'OPĆI DIO'!$C$1)</f>
        <v>23815 SVEUČILIŠTE U ZADRU</v>
      </c>
      <c r="O63" s="40" t="str">
        <f t="shared" si="5"/>
        <v>323</v>
      </c>
      <c r="P63" s="40" t="str">
        <f t="shared" si="6"/>
        <v>32</v>
      </c>
      <c r="Q63" s="40" t="str">
        <f t="shared" si="7"/>
        <v>31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31</v>
      </c>
      <c r="D64" s="45" t="str">
        <f t="shared" si="1"/>
        <v>Vlastiti prihodi</v>
      </c>
      <c r="E64" s="50">
        <v>3239</v>
      </c>
      <c r="F64" s="45" t="str">
        <f t="shared" si="2"/>
        <v>Ostale usluge</v>
      </c>
      <c r="G64" s="324" t="s">
        <v>183</v>
      </c>
      <c r="H64" s="45" t="str">
        <f t="shared" si="3"/>
        <v>REDOVNA DJELATNOST SVEUČILIŠTA U ZADRU (IZ EVIDENCIJSKIH PRIHODA)</v>
      </c>
      <c r="I64" s="45" t="str">
        <f t="shared" si="4"/>
        <v>0942</v>
      </c>
      <c r="J64" s="224">
        <v>50025</v>
      </c>
      <c r="K64" s="224">
        <v>50025</v>
      </c>
      <c r="L64" s="224">
        <v>50025</v>
      </c>
      <c r="M64" s="49"/>
      <c r="N64" s="246" t="str">
        <f>IF(C64="","",'OPĆI DIO'!$C$1)</f>
        <v>23815 SVEUČILIŠTE U ZADRU</v>
      </c>
      <c r="O64" s="40" t="str">
        <f t="shared" si="5"/>
        <v>323</v>
      </c>
      <c r="P64" s="40" t="str">
        <f t="shared" si="6"/>
        <v>32</v>
      </c>
      <c r="Q64" s="40" t="str">
        <f t="shared" si="7"/>
        <v>31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31</v>
      </c>
      <c r="D65" s="45" t="str">
        <f t="shared" si="1"/>
        <v>Vlastiti prihodi</v>
      </c>
      <c r="E65" s="50">
        <v>3241</v>
      </c>
      <c r="F65" s="45" t="str">
        <f t="shared" si="2"/>
        <v>Naknade troškova osobama izvan radnog odnosa</v>
      </c>
      <c r="G65" s="324" t="s">
        <v>183</v>
      </c>
      <c r="H65" s="45" t="str">
        <f t="shared" si="3"/>
        <v>REDOVNA DJELATNOST SVEUČILIŠTA U ZADRU (IZ EVIDENCIJSKIH PRIHODA)</v>
      </c>
      <c r="I65" s="45" t="str">
        <f t="shared" si="4"/>
        <v>0942</v>
      </c>
      <c r="J65" s="224">
        <v>26544.56168292521</v>
      </c>
      <c r="K65" s="224">
        <v>27871.789767071474</v>
      </c>
      <c r="L65" s="224">
        <v>27871.789767071474</v>
      </c>
      <c r="M65" s="49"/>
      <c r="N65" s="246" t="str">
        <f>IF(C65="","",'OPĆI DIO'!$C$1)</f>
        <v>23815 SVEUČILIŠTE U ZADRU</v>
      </c>
      <c r="O65" s="40" t="str">
        <f t="shared" si="5"/>
        <v>324</v>
      </c>
      <c r="P65" s="40" t="str">
        <f t="shared" si="6"/>
        <v>32</v>
      </c>
      <c r="Q65" s="40" t="str">
        <f t="shared" si="7"/>
        <v>31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31</v>
      </c>
      <c r="D66" s="45" t="str">
        <f t="shared" si="1"/>
        <v>Vlastiti prihodi</v>
      </c>
      <c r="E66" s="50">
        <v>3293</v>
      </c>
      <c r="F66" s="45" t="str">
        <f t="shared" si="2"/>
        <v>Reprezentacija</v>
      </c>
      <c r="G66" s="324" t="s">
        <v>183</v>
      </c>
      <c r="H66" s="45" t="str">
        <f t="shared" si="3"/>
        <v>REDOVNA DJELATNOST SVEUČILIŠTA U ZADRU (IZ EVIDENCIJSKIH PRIHODA)</v>
      </c>
      <c r="I66" s="45" t="str">
        <f t="shared" si="4"/>
        <v>0942</v>
      </c>
      <c r="J66" s="224">
        <v>26544.56168292521</v>
      </c>
      <c r="K66" s="224">
        <v>27871.789767071474</v>
      </c>
      <c r="L66" s="224">
        <v>27871.789767071474</v>
      </c>
      <c r="M66" s="49"/>
      <c r="N66" s="246" t="str">
        <f>IF(C66="","",'OPĆI DIO'!$C$1)</f>
        <v>23815 SVEUČILIŠTE U ZADRU</v>
      </c>
      <c r="O66" s="40" t="str">
        <f t="shared" si="5"/>
        <v>329</v>
      </c>
      <c r="P66" s="40" t="str">
        <f t="shared" si="6"/>
        <v>32</v>
      </c>
      <c r="Q66" s="40" t="str">
        <f t="shared" si="7"/>
        <v>31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31</v>
      </c>
      <c r="D67" s="45" t="str">
        <f t="shared" ref="D67:D130" si="14">IFERROR(VLOOKUP(C67,$T$6:$U$24,2,FALSE),"")</f>
        <v>Vlastiti prihodi</v>
      </c>
      <c r="E67" s="50">
        <v>3294</v>
      </c>
      <c r="F67" s="45" t="str">
        <f t="shared" si="2"/>
        <v>Članarine i norme</v>
      </c>
      <c r="G67" s="324" t="s">
        <v>183</v>
      </c>
      <c r="H67" s="45" t="str">
        <f t="shared" si="3"/>
        <v>REDOVNA DJELATNOST SVEUČILIŠTA U ZADRU (IZ EVIDENCIJSKIH PRIHODA)</v>
      </c>
      <c r="I67" s="45" t="str">
        <f t="shared" si="4"/>
        <v>0942</v>
      </c>
      <c r="J67" s="224">
        <v>2000</v>
      </c>
      <c r="K67" s="224">
        <v>2100</v>
      </c>
      <c r="L67" s="224">
        <v>2200</v>
      </c>
      <c r="M67" s="49"/>
      <c r="N67" s="246" t="str">
        <f>IF(C67="","",'OPĆI DIO'!$C$1)</f>
        <v>23815 SVEUČILIŠTE U ZADRU</v>
      </c>
      <c r="O67" s="40" t="str">
        <f t="shared" si="5"/>
        <v>329</v>
      </c>
      <c r="P67" s="40" t="str">
        <f t="shared" si="6"/>
        <v>32</v>
      </c>
      <c r="Q67" s="40" t="str">
        <f t="shared" si="7"/>
        <v>31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31</v>
      </c>
      <c r="D68" s="45" t="str">
        <f t="shared" si="14"/>
        <v>Vlastiti prihodi</v>
      </c>
      <c r="E68" s="50">
        <v>3295</v>
      </c>
      <c r="F68" s="45" t="str">
        <f t="shared" ref="F68:F131" si="15">IFERROR(VLOOKUP(E68,$W$5:$Y$129,2,FALSE),"")</f>
        <v>Pristojbe i naknade</v>
      </c>
      <c r="G68" s="324" t="s">
        <v>183</v>
      </c>
      <c r="H68" s="45" t="str">
        <f t="shared" ref="H68:H131" si="16">IFERROR(VLOOKUP(G68,$AC$6:$AD$344,2,FALSE),"")</f>
        <v>REDOVNA DJELATNOST SVEUČILIŠTA U ZADRU (IZ EVIDENCIJSKIH PRIHODA)</v>
      </c>
      <c r="I68" s="45" t="str">
        <f t="shared" ref="I68:I131" si="17">IFERROR(VLOOKUP(G68,$AC$6:$AG$344,3,FALSE),"")</f>
        <v>0942</v>
      </c>
      <c r="J68" s="224">
        <v>663.61404207313024</v>
      </c>
      <c r="K68" s="224">
        <v>696.79474417678682</v>
      </c>
      <c r="L68" s="224">
        <v>696.79474417678682</v>
      </c>
      <c r="M68" s="49"/>
      <c r="N68" s="246" t="str">
        <f>IF(C68="","",'OPĆI DIO'!$C$1)</f>
        <v>23815 SVEUČILIŠTE U ZADRU</v>
      </c>
      <c r="O68" s="40" t="str">
        <f t="shared" ref="O68:O131" si="18">LEFT(E68,3)</f>
        <v>329</v>
      </c>
      <c r="P68" s="40" t="str">
        <f t="shared" ref="P68:P131" si="19">LEFT(E68,2)</f>
        <v>32</v>
      </c>
      <c r="Q68" s="40" t="str">
        <f t="shared" ref="Q68:Q131" si="20">LEFT(C68,3)</f>
        <v>31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31</v>
      </c>
      <c r="D69" s="45" t="str">
        <f t="shared" si="14"/>
        <v>Vlastiti prihodi</v>
      </c>
      <c r="E69" s="50">
        <v>3299</v>
      </c>
      <c r="F69" s="45" t="str">
        <f t="shared" si="15"/>
        <v>Ostali nespomenuti rashodi poslovanja</v>
      </c>
      <c r="G69" s="324" t="s">
        <v>183</v>
      </c>
      <c r="H69" s="45" t="str">
        <f t="shared" si="16"/>
        <v>REDOVNA DJELATNOST SVEUČILIŠTA U ZADRU (IZ EVIDENCIJSKIH PRIHODA)</v>
      </c>
      <c r="I69" s="45" t="str">
        <f t="shared" si="17"/>
        <v>0942</v>
      </c>
      <c r="J69" s="224">
        <v>1393.5894883535734</v>
      </c>
      <c r="K69" s="224">
        <v>1463.2689627712521</v>
      </c>
      <c r="L69" s="224">
        <v>1463.2689627712521</v>
      </c>
      <c r="M69" s="49"/>
      <c r="N69" s="246" t="str">
        <f>IF(C69="","",'OPĆI DIO'!$C$1)</f>
        <v>23815 SVEUČILIŠTE U ZADRU</v>
      </c>
      <c r="O69" s="40" t="str">
        <f t="shared" si="18"/>
        <v>329</v>
      </c>
      <c r="P69" s="40" t="str">
        <f t="shared" si="19"/>
        <v>32</v>
      </c>
      <c r="Q69" s="40" t="str">
        <f t="shared" si="20"/>
        <v>31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31</v>
      </c>
      <c r="D70" s="45" t="str">
        <f t="shared" si="14"/>
        <v>Vlastiti prihodi</v>
      </c>
      <c r="E70" s="50">
        <v>3431</v>
      </c>
      <c r="F70" s="45" t="str">
        <f t="shared" si="15"/>
        <v>Bankarske usluge i usluge platnog prometa</v>
      </c>
      <c r="G70" s="324" t="s">
        <v>183</v>
      </c>
      <c r="H70" s="45" t="str">
        <f t="shared" si="16"/>
        <v>REDOVNA DJELATNOST SVEUČILIŠTA U ZADRU (IZ EVIDENCIJSKIH PRIHODA)</v>
      </c>
      <c r="I70" s="45" t="str">
        <f t="shared" si="17"/>
        <v>0942</v>
      </c>
      <c r="J70" s="224">
        <v>2654.4561682925209</v>
      </c>
      <c r="K70" s="224">
        <v>2787.1789767071473</v>
      </c>
      <c r="L70" s="224">
        <v>2787.1789767071473</v>
      </c>
      <c r="M70" s="49"/>
      <c r="N70" s="246" t="str">
        <f>IF(C70="","",'OPĆI DIO'!$C$1)</f>
        <v>23815 SVEUČILIŠTE U ZADRU</v>
      </c>
      <c r="O70" s="40" t="str">
        <f t="shared" si="18"/>
        <v>343</v>
      </c>
      <c r="P70" s="40" t="str">
        <f t="shared" si="19"/>
        <v>34</v>
      </c>
      <c r="Q70" s="40" t="str">
        <f t="shared" si="20"/>
        <v>31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31</v>
      </c>
      <c r="D71" s="45" t="str">
        <f t="shared" si="14"/>
        <v>Vlastiti prihodi</v>
      </c>
      <c r="E71" s="50">
        <v>3434</v>
      </c>
      <c r="F71" s="45" t="str">
        <f t="shared" si="15"/>
        <v>Ostali nespomenuti financijski rashodi</v>
      </c>
      <c r="G71" s="324" t="s">
        <v>183</v>
      </c>
      <c r="H71" s="45" t="str">
        <f t="shared" si="16"/>
        <v>REDOVNA DJELATNOST SVEUČILIŠTA U ZADRU (IZ EVIDENCIJSKIH PRIHODA)</v>
      </c>
      <c r="I71" s="45" t="str">
        <f t="shared" si="17"/>
        <v>0942</v>
      </c>
      <c r="J71" s="224">
        <v>132.72280841462606</v>
      </c>
      <c r="K71" s="224">
        <v>139.35894883535738</v>
      </c>
      <c r="L71" s="224">
        <v>139.35894883535738</v>
      </c>
      <c r="M71" s="49"/>
      <c r="N71" s="246" t="str">
        <f>IF(C71="","",'OPĆI DIO'!$C$1)</f>
        <v>23815 SVEUČILIŠTE U ZADRU</v>
      </c>
      <c r="O71" s="40" t="str">
        <f t="shared" si="18"/>
        <v>343</v>
      </c>
      <c r="P71" s="40" t="str">
        <f t="shared" si="19"/>
        <v>34</v>
      </c>
      <c r="Q71" s="40" t="str">
        <f t="shared" si="20"/>
        <v>31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31</v>
      </c>
      <c r="D72" s="45" t="str">
        <f t="shared" si="14"/>
        <v>Vlastiti prihodi</v>
      </c>
      <c r="E72" s="50">
        <v>3811</v>
      </c>
      <c r="F72" s="45" t="str">
        <f t="shared" si="15"/>
        <v>Tekuće donacije u novcu</v>
      </c>
      <c r="G72" s="324" t="s">
        <v>183</v>
      </c>
      <c r="H72" s="45" t="str">
        <f t="shared" si="16"/>
        <v>REDOVNA DJELATNOST SVEUČILIŠTA U ZADRU (IZ EVIDENCIJSKIH PRIHODA)</v>
      </c>
      <c r="I72" s="45" t="str">
        <f t="shared" si="17"/>
        <v>0942</v>
      </c>
      <c r="J72" s="224">
        <v>700</v>
      </c>
      <c r="K72" s="224">
        <v>700</v>
      </c>
      <c r="L72" s="224">
        <v>700</v>
      </c>
      <c r="M72" s="49"/>
      <c r="N72" s="246" t="str">
        <f>IF(C72="","",'OPĆI DIO'!$C$1)</f>
        <v>23815 SVEUČILIŠTE U ZADRU</v>
      </c>
      <c r="O72" s="40" t="str">
        <f t="shared" si="18"/>
        <v>381</v>
      </c>
      <c r="P72" s="40" t="str">
        <f t="shared" si="19"/>
        <v>38</v>
      </c>
      <c r="Q72" s="40" t="str">
        <f t="shared" si="20"/>
        <v>31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31</v>
      </c>
      <c r="D73" s="45" t="str">
        <f t="shared" si="14"/>
        <v>Vlastiti prihodi</v>
      </c>
      <c r="E73" s="50">
        <v>4221</v>
      </c>
      <c r="F73" s="45" t="str">
        <f t="shared" si="15"/>
        <v>Uredska oprema i namještaj</v>
      </c>
      <c r="G73" s="324" t="s">
        <v>183</v>
      </c>
      <c r="H73" s="45" t="str">
        <f t="shared" si="16"/>
        <v>REDOVNA DJELATNOST SVEUČILIŠTA U ZADRU (IZ EVIDENCIJSKIH PRIHODA)</v>
      </c>
      <c r="I73" s="45" t="str">
        <f t="shared" si="17"/>
        <v>0942</v>
      </c>
      <c r="J73" s="370">
        <v>30000</v>
      </c>
      <c r="K73" s="370">
        <v>30000</v>
      </c>
      <c r="L73" s="370">
        <v>30000</v>
      </c>
      <c r="M73" s="49"/>
      <c r="N73" s="246" t="str">
        <f>IF(C73="","",'OPĆI DIO'!$C$1)</f>
        <v>23815 SVEUČILIŠTE U ZADRU</v>
      </c>
      <c r="O73" s="40" t="str">
        <f t="shared" si="18"/>
        <v>422</v>
      </c>
      <c r="P73" s="40" t="str">
        <f t="shared" si="19"/>
        <v>42</v>
      </c>
      <c r="Q73" s="40" t="str">
        <f t="shared" si="20"/>
        <v>31</v>
      </c>
      <c r="R73" s="40" t="str">
        <f t="shared" si="21"/>
        <v>94</v>
      </c>
      <c r="S73" s="40" t="str">
        <f t="shared" si="22"/>
        <v>4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31</v>
      </c>
      <c r="D74" s="45" t="str">
        <f t="shared" si="14"/>
        <v>Vlastiti prihodi</v>
      </c>
      <c r="E74" s="50">
        <v>4223</v>
      </c>
      <c r="F74" s="45" t="str">
        <f t="shared" si="15"/>
        <v>Oprema za održavanje i zaštitu</v>
      </c>
      <c r="G74" s="324" t="s">
        <v>183</v>
      </c>
      <c r="H74" s="45" t="str">
        <f t="shared" si="16"/>
        <v>REDOVNA DJELATNOST SVEUČILIŠTA U ZADRU (IZ EVIDENCIJSKIH PRIHODA)</v>
      </c>
      <c r="I74" s="45" t="str">
        <f t="shared" si="17"/>
        <v>0942</v>
      </c>
      <c r="J74" s="224">
        <v>836.15369301214412</v>
      </c>
      <c r="K74" s="224">
        <v>877.96137766275137</v>
      </c>
      <c r="L74" s="224">
        <v>877.96137766275137</v>
      </c>
      <c r="M74" s="49"/>
      <c r="N74" s="246" t="str">
        <f>IF(C74="","",'OPĆI DIO'!$C$1)</f>
        <v>23815 SVEUČILIŠTE U ZADRU</v>
      </c>
      <c r="O74" s="40" t="str">
        <f t="shared" si="18"/>
        <v>422</v>
      </c>
      <c r="P74" s="40" t="str">
        <f t="shared" si="19"/>
        <v>42</v>
      </c>
      <c r="Q74" s="40" t="str">
        <f t="shared" si="20"/>
        <v>31</v>
      </c>
      <c r="R74" s="40" t="str">
        <f t="shared" si="21"/>
        <v>94</v>
      </c>
      <c r="S74" s="40" t="str">
        <f t="shared" si="22"/>
        <v>4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31</v>
      </c>
      <c r="D75" s="45" t="str">
        <f t="shared" si="14"/>
        <v>Vlastiti prihodi</v>
      </c>
      <c r="E75" s="50">
        <v>4224</v>
      </c>
      <c r="F75" s="45" t="str">
        <f t="shared" si="15"/>
        <v>Medicinska i laboratorijska oprema</v>
      </c>
      <c r="G75" s="324" t="s">
        <v>183</v>
      </c>
      <c r="H75" s="45" t="str">
        <f t="shared" si="16"/>
        <v>REDOVNA DJELATNOST SVEUČILIŠTA U ZADRU (IZ EVIDENCIJSKIH PRIHODA)</v>
      </c>
      <c r="I75" s="45" t="str">
        <f t="shared" si="17"/>
        <v>0942</v>
      </c>
      <c r="J75" s="224">
        <v>2000</v>
      </c>
      <c r="K75" s="224">
        <v>2100</v>
      </c>
      <c r="L75" s="224">
        <v>2200</v>
      </c>
      <c r="M75" s="49"/>
      <c r="N75" s="246" t="str">
        <f>IF(C75="","",'OPĆI DIO'!$C$1)</f>
        <v>23815 SVEUČILIŠTE U ZADRU</v>
      </c>
      <c r="O75" s="40" t="str">
        <f t="shared" si="18"/>
        <v>422</v>
      </c>
      <c r="P75" s="40" t="str">
        <f t="shared" si="19"/>
        <v>42</v>
      </c>
      <c r="Q75" s="40" t="str">
        <f t="shared" si="20"/>
        <v>31</v>
      </c>
      <c r="R75" s="40" t="str">
        <f t="shared" si="21"/>
        <v>94</v>
      </c>
      <c r="S75" s="40" t="str">
        <f t="shared" si="22"/>
        <v>4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31</v>
      </c>
      <c r="D76" s="45" t="str">
        <f t="shared" si="14"/>
        <v>Vlastiti prihodi</v>
      </c>
      <c r="E76" s="50">
        <v>4225</v>
      </c>
      <c r="F76" s="45" t="str">
        <f t="shared" si="15"/>
        <v>Instrumenti, uređaji i strojevi</v>
      </c>
      <c r="G76" s="324" t="s">
        <v>183</v>
      </c>
      <c r="H76" s="45" t="str">
        <f t="shared" si="16"/>
        <v>REDOVNA DJELATNOST SVEUČILIŠTA U ZADRU (IZ EVIDENCIJSKIH PRIHODA)</v>
      </c>
      <c r="I76" s="45" t="str">
        <f t="shared" si="17"/>
        <v>0942</v>
      </c>
      <c r="J76" s="224">
        <v>2000</v>
      </c>
      <c r="K76" s="224">
        <v>2100</v>
      </c>
      <c r="L76" s="224">
        <v>2200</v>
      </c>
      <c r="M76" s="49"/>
      <c r="N76" s="246" t="str">
        <f>IF(C76="","",'OPĆI DIO'!$C$1)</f>
        <v>23815 SVEUČILIŠTE U ZADRU</v>
      </c>
      <c r="O76" s="40" t="str">
        <f t="shared" si="18"/>
        <v>422</v>
      </c>
      <c r="P76" s="40" t="str">
        <f t="shared" si="19"/>
        <v>42</v>
      </c>
      <c r="Q76" s="40" t="str">
        <f t="shared" si="20"/>
        <v>31</v>
      </c>
      <c r="R76" s="40" t="str">
        <f t="shared" si="21"/>
        <v>94</v>
      </c>
      <c r="S76" s="40" t="str">
        <f t="shared" si="22"/>
        <v>4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31</v>
      </c>
      <c r="D77" s="45" t="str">
        <f t="shared" si="14"/>
        <v>Vlastiti prihodi</v>
      </c>
      <c r="E77" s="50">
        <v>4227</v>
      </c>
      <c r="F77" s="45" t="str">
        <f t="shared" si="15"/>
        <v>Uređaji, strojevi i oprema za ostale namjene</v>
      </c>
      <c r="G77" s="324" t="s">
        <v>183</v>
      </c>
      <c r="H77" s="45" t="str">
        <f t="shared" si="16"/>
        <v>REDOVNA DJELATNOST SVEUČILIŠTA U ZADRU (IZ EVIDENCIJSKIH PRIHODA)</v>
      </c>
      <c r="I77" s="45" t="str">
        <f t="shared" si="17"/>
        <v>0942</v>
      </c>
      <c r="J77" s="224">
        <v>13272.280841462605</v>
      </c>
      <c r="K77" s="224">
        <v>13935.894883535737</v>
      </c>
      <c r="L77" s="224">
        <v>13935.894883535737</v>
      </c>
      <c r="M77" s="49"/>
      <c r="N77" s="246" t="str">
        <f>IF(C77="","",'OPĆI DIO'!$C$1)</f>
        <v>23815 SVEUČILIŠTE U ZADRU</v>
      </c>
      <c r="O77" s="40" t="str">
        <f t="shared" si="18"/>
        <v>422</v>
      </c>
      <c r="P77" s="40" t="str">
        <f t="shared" si="19"/>
        <v>42</v>
      </c>
      <c r="Q77" s="40" t="str">
        <f t="shared" si="20"/>
        <v>31</v>
      </c>
      <c r="R77" s="40" t="str">
        <f t="shared" si="21"/>
        <v>94</v>
      </c>
      <c r="S77" s="40" t="str">
        <f t="shared" si="22"/>
        <v>4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31</v>
      </c>
      <c r="D78" s="45" t="str">
        <f t="shared" si="14"/>
        <v>Vlastiti prihodi</v>
      </c>
      <c r="E78" s="50">
        <v>4241</v>
      </c>
      <c r="F78" s="45" t="str">
        <f t="shared" si="15"/>
        <v>Knjige</v>
      </c>
      <c r="G78" s="324" t="s">
        <v>183</v>
      </c>
      <c r="H78" s="45" t="str">
        <f t="shared" si="16"/>
        <v>REDOVNA DJELATNOST SVEUČILIŠTA U ZADRU (IZ EVIDENCIJSKIH PRIHODA)</v>
      </c>
      <c r="I78" s="45" t="str">
        <f t="shared" si="17"/>
        <v>0942</v>
      </c>
      <c r="J78" s="224">
        <v>2654.4561682925209</v>
      </c>
      <c r="K78" s="224">
        <v>2787.1789767071473</v>
      </c>
      <c r="L78" s="224">
        <v>2787.1789767071473</v>
      </c>
      <c r="M78" s="49"/>
      <c r="N78" s="246" t="str">
        <f>IF(C78="","",'OPĆI DIO'!$C$1)</f>
        <v>23815 SVEUČILIŠTE U ZADRU</v>
      </c>
      <c r="O78" s="40" t="str">
        <f t="shared" si="18"/>
        <v>424</v>
      </c>
      <c r="P78" s="40" t="str">
        <f t="shared" si="19"/>
        <v>42</v>
      </c>
      <c r="Q78" s="40" t="str">
        <f t="shared" si="20"/>
        <v>31</v>
      </c>
      <c r="R78" s="40" t="str">
        <f t="shared" si="21"/>
        <v>94</v>
      </c>
      <c r="S78" s="40" t="str">
        <f t="shared" si="22"/>
        <v>4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31</v>
      </c>
      <c r="D79" s="45" t="str">
        <f t="shared" si="14"/>
        <v>Vlastiti prihodi</v>
      </c>
      <c r="E79" s="50">
        <v>4262</v>
      </c>
      <c r="F79" s="45" t="str">
        <f t="shared" si="15"/>
        <v>Ulaganja u računalne programe</v>
      </c>
      <c r="G79" s="324" t="s">
        <v>183</v>
      </c>
      <c r="H79" s="45" t="str">
        <f t="shared" si="16"/>
        <v>REDOVNA DJELATNOST SVEUČILIŠTA U ZADRU (IZ EVIDENCIJSKIH PRIHODA)</v>
      </c>
      <c r="I79" s="45" t="str">
        <f t="shared" si="17"/>
        <v>0942</v>
      </c>
      <c r="J79" s="224">
        <v>13935.894883535735</v>
      </c>
      <c r="K79" s="224">
        <v>14632.689627712522</v>
      </c>
      <c r="L79" s="224">
        <v>14632.689627712522</v>
      </c>
      <c r="M79" s="49"/>
      <c r="N79" s="246" t="str">
        <f>IF(C79="","",'OPĆI DIO'!$C$1)</f>
        <v>23815 SVEUČILIŠTE U ZADRU</v>
      </c>
      <c r="O79" s="40" t="str">
        <f t="shared" si="18"/>
        <v>426</v>
      </c>
      <c r="P79" s="40" t="str">
        <f t="shared" si="19"/>
        <v>42</v>
      </c>
      <c r="Q79" s="40" t="str">
        <f t="shared" si="20"/>
        <v>31</v>
      </c>
      <c r="R79" s="40" t="str">
        <f t="shared" si="21"/>
        <v>94</v>
      </c>
      <c r="S79" s="40" t="str">
        <f t="shared" si="22"/>
        <v>4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31</v>
      </c>
      <c r="D80" s="45" t="str">
        <f t="shared" si="14"/>
        <v>Vlastiti prihodi</v>
      </c>
      <c r="E80" s="50">
        <v>3721</v>
      </c>
      <c r="F80" s="45" t="str">
        <f t="shared" si="15"/>
        <v>Naknade građanima i kućanstvima u novcu</v>
      </c>
      <c r="G80" s="324" t="s">
        <v>183</v>
      </c>
      <c r="H80" s="45" t="str">
        <f t="shared" si="16"/>
        <v>REDOVNA DJELATNOST SVEUČILIŠTA U ZADRU (IZ EVIDENCIJSKIH PRIHODA)</v>
      </c>
      <c r="I80" s="45" t="str">
        <f t="shared" si="17"/>
        <v>0942</v>
      </c>
      <c r="J80" s="224">
        <v>7883.7348198287873</v>
      </c>
      <c r="K80" s="224">
        <v>8277.9215608202267</v>
      </c>
      <c r="L80" s="224">
        <v>8277.9215608202267</v>
      </c>
      <c r="M80" s="49"/>
      <c r="N80" s="246" t="str">
        <f>IF(C80="","",'OPĆI DIO'!$C$1)</f>
        <v>23815 SVEUČILIŠTE U ZADRU</v>
      </c>
      <c r="O80" s="40" t="str">
        <f t="shared" si="18"/>
        <v>372</v>
      </c>
      <c r="P80" s="40" t="str">
        <f t="shared" si="19"/>
        <v>37</v>
      </c>
      <c r="Q80" s="40" t="str">
        <f t="shared" si="20"/>
        <v>31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4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3111</v>
      </c>
      <c r="F82" s="45" t="str">
        <f t="shared" si="15"/>
        <v>Plaće za redovan rad</v>
      </c>
      <c r="G82" s="324" t="s">
        <v>183</v>
      </c>
      <c r="H82" s="45" t="str">
        <f t="shared" si="16"/>
        <v>REDOVNA DJELATNOST SVEUČILIŠTA U ZADRU (IZ EVIDENCIJSKIH PRIHODA)</v>
      </c>
      <c r="I82" s="45" t="str">
        <f t="shared" si="17"/>
        <v>0942</v>
      </c>
      <c r="J82" s="224">
        <v>420465.85705753532</v>
      </c>
      <c r="K82" s="224">
        <v>441489.14991041209</v>
      </c>
      <c r="L82" s="224">
        <v>441489.14991041209</v>
      </c>
      <c r="M82" s="49"/>
      <c r="N82" s="246" t="str">
        <f>IF(C82="","",'OPĆI DIO'!$C$1)</f>
        <v>23815 SVEUČILIŠTE U ZADRU</v>
      </c>
      <c r="O82" s="40" t="str">
        <f t="shared" si="18"/>
        <v>311</v>
      </c>
      <c r="P82" s="40" t="str">
        <f t="shared" si="19"/>
        <v>31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3113</v>
      </c>
      <c r="F83" s="45" t="str">
        <f t="shared" si="15"/>
        <v>Plaće za prekovremeni rad</v>
      </c>
      <c r="G83" s="324" t="s">
        <v>183</v>
      </c>
      <c r="H83" s="45" t="str">
        <f t="shared" si="16"/>
        <v>REDOVNA DJELATNOST SVEUČILIŠTA U ZADRU (IZ EVIDENCIJSKIH PRIHODA)</v>
      </c>
      <c r="I83" s="45" t="str">
        <f t="shared" si="17"/>
        <v>0942</v>
      </c>
      <c r="J83" s="224">
        <v>344939.94292919239</v>
      </c>
      <c r="K83" s="224">
        <v>362186.94007565203</v>
      </c>
      <c r="L83" s="224">
        <v>362186.94007565203</v>
      </c>
      <c r="M83" s="49"/>
      <c r="N83" s="246" t="str">
        <f>IF(C83="","",'OPĆI DIO'!$C$1)</f>
        <v>23815 SVEUČILIŠTE U ZADRU</v>
      </c>
      <c r="O83" s="40" t="str">
        <f t="shared" si="18"/>
        <v>311</v>
      </c>
      <c r="P83" s="40" t="str">
        <f t="shared" si="19"/>
        <v>31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3121</v>
      </c>
      <c r="F84" s="45" t="str">
        <f t="shared" si="15"/>
        <v>Ostali rashodi za zaposlene</v>
      </c>
      <c r="G84" s="324" t="s">
        <v>183</v>
      </c>
      <c r="H84" s="45" t="str">
        <f t="shared" si="16"/>
        <v>REDOVNA DJELATNOST SVEUČILIŠTA U ZADRU (IZ EVIDENCIJSKIH PRIHODA)</v>
      </c>
      <c r="I84" s="45" t="str">
        <f t="shared" si="17"/>
        <v>0942</v>
      </c>
      <c r="J84" s="224">
        <v>99389.475081292709</v>
      </c>
      <c r="K84" s="224">
        <v>104358.94883535735</v>
      </c>
      <c r="L84" s="224">
        <v>104358.94883535735</v>
      </c>
      <c r="M84" s="49"/>
      <c r="N84" s="246" t="str">
        <f>IF(C84="","",'OPĆI DIO'!$C$1)</f>
        <v>23815 SVEUČILIŠTE U ZADRU</v>
      </c>
      <c r="O84" s="40" t="str">
        <f t="shared" si="18"/>
        <v>312</v>
      </c>
      <c r="P84" s="40" t="str">
        <f t="shared" si="19"/>
        <v>31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3132</v>
      </c>
      <c r="F85" s="45" t="str">
        <f t="shared" si="15"/>
        <v>Doprinosi za obvezno zdravstveno osiguranje</v>
      </c>
      <c r="G85" s="324" t="s">
        <v>183</v>
      </c>
      <c r="H85" s="45" t="str">
        <f t="shared" si="16"/>
        <v>REDOVNA DJELATNOST SVEUČILIŠTA U ZADRU (IZ EVIDENCIJSKIH PRIHODA)</v>
      </c>
      <c r="I85" s="45" t="str">
        <f t="shared" si="17"/>
        <v>0942</v>
      </c>
      <c r="J85" s="224">
        <v>126510.98281239631</v>
      </c>
      <c r="K85" s="224">
        <v>132836.53195301612</v>
      </c>
      <c r="L85" s="224">
        <v>132836.53195301612</v>
      </c>
      <c r="M85" s="49"/>
      <c r="N85" s="246" t="str">
        <f>IF(C85="","",'OPĆI DIO'!$C$1)</f>
        <v>23815 SVEUČILIŠTE U ZADRU</v>
      </c>
      <c r="O85" s="40" t="str">
        <f t="shared" si="18"/>
        <v>313</v>
      </c>
      <c r="P85" s="40" t="str">
        <f t="shared" si="19"/>
        <v>31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3211</v>
      </c>
      <c r="F86" s="45" t="str">
        <f t="shared" si="15"/>
        <v>Službena putovanja</v>
      </c>
      <c r="G86" s="324" t="s">
        <v>183</v>
      </c>
      <c r="H86" s="45" t="str">
        <f t="shared" si="16"/>
        <v>REDOVNA DJELATNOST SVEUČILIŠTA U ZADRU (IZ EVIDENCIJSKIH PRIHODA)</v>
      </c>
      <c r="I86" s="45" t="str">
        <f t="shared" si="17"/>
        <v>0942</v>
      </c>
      <c r="J86" s="224">
        <v>132722.80841462605</v>
      </c>
      <c r="K86" s="224">
        <v>139358.94883535735</v>
      </c>
      <c r="L86" s="224">
        <v>139358.94883535735</v>
      </c>
      <c r="M86" s="49"/>
      <c r="N86" s="246" t="str">
        <f>IF(C86="","",'OPĆI DIO'!$C$1)</f>
        <v>23815 SVEUČILIŠTE U ZADRU</v>
      </c>
      <c r="O86" s="40" t="str">
        <f t="shared" si="18"/>
        <v>321</v>
      </c>
      <c r="P86" s="40" t="str">
        <f t="shared" si="19"/>
        <v>32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3212</v>
      </c>
      <c r="F87" s="45" t="str">
        <f t="shared" si="15"/>
        <v>Naknade za prijevoz, za rad na terenu i odvojeni život</v>
      </c>
      <c r="G87" s="324" t="s">
        <v>183</v>
      </c>
      <c r="H87" s="45" t="str">
        <f t="shared" si="16"/>
        <v>REDOVNA DJELATNOST SVEUČILIŠTA U ZADRU (IZ EVIDENCIJSKIH PRIHODA)</v>
      </c>
      <c r="I87" s="45" t="str">
        <f t="shared" si="17"/>
        <v>0942</v>
      </c>
      <c r="J87" s="224">
        <v>13272.280841462605</v>
      </c>
      <c r="K87" s="224">
        <v>13935.894883535737</v>
      </c>
      <c r="L87" s="224">
        <v>13935.894883535737</v>
      </c>
      <c r="M87" s="49"/>
      <c r="N87" s="246" t="str">
        <f>IF(C87="","",'OPĆI DIO'!$C$1)</f>
        <v>23815 SVEUČILIŠTE U ZADRU</v>
      </c>
      <c r="O87" s="40" t="str">
        <f t="shared" si="18"/>
        <v>321</v>
      </c>
      <c r="P87" s="40" t="str">
        <f t="shared" si="19"/>
        <v>32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3213</v>
      </c>
      <c r="F88" s="45" t="str">
        <f t="shared" si="15"/>
        <v>Stručno usavršavanje zaposlenika</v>
      </c>
      <c r="G88" s="324" t="s">
        <v>183</v>
      </c>
      <c r="H88" s="45" t="str">
        <f t="shared" si="16"/>
        <v>REDOVNA DJELATNOST SVEUČILIŠTA U ZADRU (IZ EVIDENCIJSKIH PRIHODA)</v>
      </c>
      <c r="I88" s="45" t="str">
        <f t="shared" si="17"/>
        <v>0942</v>
      </c>
      <c r="J88" s="224">
        <v>66361.404207313026</v>
      </c>
      <c r="K88" s="224">
        <v>69679.474417678677</v>
      </c>
      <c r="L88" s="224">
        <v>69679.474417678677</v>
      </c>
      <c r="M88" s="49"/>
      <c r="N88" s="246" t="str">
        <f>IF(C88="","",'OPĆI DIO'!$C$1)</f>
        <v>23815 SVEUČILIŠTE U ZADRU</v>
      </c>
      <c r="O88" s="40" t="str">
        <f t="shared" si="18"/>
        <v>321</v>
      </c>
      <c r="P88" s="40" t="str">
        <f t="shared" si="19"/>
        <v>32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3214</v>
      </c>
      <c r="F89" s="45" t="str">
        <f t="shared" si="15"/>
        <v>Ostale naknade troškova zaposlenima</v>
      </c>
      <c r="G89" s="324" t="s">
        <v>183</v>
      </c>
      <c r="H89" s="45" t="str">
        <f t="shared" si="16"/>
        <v>REDOVNA DJELATNOST SVEUČILIŠTA U ZADRU (IZ EVIDENCIJSKIH PRIHODA)</v>
      </c>
      <c r="I89" s="45" t="str">
        <f t="shared" si="17"/>
        <v>0942</v>
      </c>
      <c r="J89" s="224">
        <v>1327.2280841462605</v>
      </c>
      <c r="K89" s="224">
        <v>1393.5894883535736</v>
      </c>
      <c r="L89" s="224">
        <v>1393.5894883535736</v>
      </c>
      <c r="M89" s="49"/>
      <c r="N89" s="246" t="str">
        <f>IF(C89="","",'OPĆI DIO'!$C$1)</f>
        <v>23815 SVEUČILIŠTE U ZADRU</v>
      </c>
      <c r="O89" s="40" t="str">
        <f t="shared" si="18"/>
        <v>321</v>
      </c>
      <c r="P89" s="40" t="str">
        <f t="shared" si="19"/>
        <v>32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3221</v>
      </c>
      <c r="F90" s="45" t="str">
        <f t="shared" si="15"/>
        <v>Uredski materijal i ostali materijalni rashodi</v>
      </c>
      <c r="G90" s="324" t="s">
        <v>183</v>
      </c>
      <c r="H90" s="45" t="str">
        <f t="shared" si="16"/>
        <v>REDOVNA DJELATNOST SVEUČILIŠTA U ZADRU (IZ EVIDENCIJSKIH PRIHODA)</v>
      </c>
      <c r="I90" s="45" t="str">
        <f t="shared" si="17"/>
        <v>0942</v>
      </c>
      <c r="J90" s="224">
        <v>59725.263786581723</v>
      </c>
      <c r="K90" s="224">
        <v>62711.526975910812</v>
      </c>
      <c r="L90" s="224">
        <v>62711.526975910812</v>
      </c>
      <c r="M90" s="49"/>
      <c r="N90" s="246" t="str">
        <f>IF(C90="","",'OPĆI DIO'!$C$1)</f>
        <v>23815 SVEUČILIŠTE U ZADRU</v>
      </c>
      <c r="O90" s="40" t="str">
        <f t="shared" si="18"/>
        <v>322</v>
      </c>
      <c r="P90" s="40" t="str">
        <f t="shared" si="19"/>
        <v>32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3222</v>
      </c>
      <c r="F91" s="45" t="str">
        <f t="shared" si="15"/>
        <v>Materijal i sirovine</v>
      </c>
      <c r="G91" s="324" t="s">
        <v>183</v>
      </c>
      <c r="H91" s="45" t="str">
        <f t="shared" si="16"/>
        <v>REDOVNA DJELATNOST SVEUČILIŠTA U ZADRU (IZ EVIDENCIJSKIH PRIHODA)</v>
      </c>
      <c r="I91" s="45" t="str">
        <f t="shared" si="17"/>
        <v>0942</v>
      </c>
      <c r="J91" s="224">
        <v>265.44561682925212</v>
      </c>
      <c r="K91" s="224">
        <v>278.71789767071476</v>
      </c>
      <c r="L91" s="224">
        <v>278.71789767071476</v>
      </c>
      <c r="M91" s="49"/>
      <c r="N91" s="246" t="str">
        <f>IF(C91="","",'OPĆI DIO'!$C$1)</f>
        <v>23815 SVEUČILIŠTE U ZADRU</v>
      </c>
      <c r="O91" s="40" t="str">
        <f t="shared" si="18"/>
        <v>322</v>
      </c>
      <c r="P91" s="40" t="str">
        <f t="shared" si="19"/>
        <v>32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3223</v>
      </c>
      <c r="F92" s="45" t="str">
        <f t="shared" si="15"/>
        <v>Energija</v>
      </c>
      <c r="G92" s="324" t="s">
        <v>183</v>
      </c>
      <c r="H92" s="45" t="str">
        <f t="shared" si="16"/>
        <v>REDOVNA DJELATNOST SVEUČILIŠTA U ZADRU (IZ EVIDENCIJSKIH PRIHODA)</v>
      </c>
      <c r="I92" s="45" t="str">
        <f t="shared" si="17"/>
        <v>0942</v>
      </c>
      <c r="J92" s="224">
        <v>39816.842524387816</v>
      </c>
      <c r="K92" s="224">
        <v>41807.684650607211</v>
      </c>
      <c r="L92" s="224">
        <v>41807.684650607211</v>
      </c>
      <c r="M92" s="49"/>
      <c r="N92" s="246" t="str">
        <f>IF(C92="","",'OPĆI DIO'!$C$1)</f>
        <v>23815 SVEUČILIŠTE U ZADRU</v>
      </c>
      <c r="O92" s="40" t="str">
        <f t="shared" si="18"/>
        <v>322</v>
      </c>
      <c r="P92" s="40" t="str">
        <f t="shared" si="19"/>
        <v>32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14"/>
        <v>Ostali prihodi za posebne namjene</v>
      </c>
      <c r="E93" s="50">
        <v>3224</v>
      </c>
      <c r="F93" s="45" t="str">
        <f t="shared" si="15"/>
        <v>Materijal i dijelovi za tekuće i investicijsko održavanje</v>
      </c>
      <c r="G93" s="324" t="s">
        <v>183</v>
      </c>
      <c r="H93" s="45" t="str">
        <f t="shared" si="16"/>
        <v>REDOVNA DJELATNOST SVEUČILIŠTA U ZADRU (IZ EVIDENCIJSKIH PRIHODA)</v>
      </c>
      <c r="I93" s="45" t="str">
        <f t="shared" si="17"/>
        <v>0942</v>
      </c>
      <c r="J93" s="224">
        <v>1251.1779149246797</v>
      </c>
      <c r="K93" s="224">
        <v>1313.7368106709137</v>
      </c>
      <c r="L93" s="224">
        <v>1313.7368106709137</v>
      </c>
      <c r="M93" s="49"/>
      <c r="N93" s="246" t="str">
        <f>IF(C93="","",'OPĆI DIO'!$C$1)</f>
        <v>23815 SVEUČILIŠTE U ZADRU</v>
      </c>
      <c r="O93" s="40" t="str">
        <f t="shared" si="18"/>
        <v>322</v>
      </c>
      <c r="P93" s="40" t="str">
        <f t="shared" si="19"/>
        <v>32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43</v>
      </c>
      <c r="D94" s="45" t="str">
        <f t="shared" si="14"/>
        <v>Ostali prihodi za posebne namjene</v>
      </c>
      <c r="E94" s="50">
        <v>3225</v>
      </c>
      <c r="F94" s="45" t="str">
        <f t="shared" si="15"/>
        <v>Sitni inventar i auto gume</v>
      </c>
      <c r="G94" s="324" t="s">
        <v>183</v>
      </c>
      <c r="H94" s="45" t="str">
        <f t="shared" si="16"/>
        <v>REDOVNA DJELATNOST SVEUČILIŠTA U ZADRU (IZ EVIDENCIJSKIH PRIHODA)</v>
      </c>
      <c r="I94" s="45" t="str">
        <f t="shared" si="17"/>
        <v>0942</v>
      </c>
      <c r="J94" s="224">
        <v>2654.4561682925209</v>
      </c>
      <c r="K94" s="224">
        <v>2787.1789767071473</v>
      </c>
      <c r="L94" s="224">
        <v>2787.1789767071473</v>
      </c>
      <c r="M94" s="49"/>
      <c r="N94" s="246" t="str">
        <f>IF(C94="","",'OPĆI DIO'!$C$1)</f>
        <v>23815 SVEUČILIŠTE U ZADRU</v>
      </c>
      <c r="O94" s="40" t="str">
        <f t="shared" si="18"/>
        <v>322</v>
      </c>
      <c r="P94" s="40" t="str">
        <f t="shared" si="19"/>
        <v>32</v>
      </c>
      <c r="Q94" s="40" t="str">
        <f t="shared" si="20"/>
        <v>43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43</v>
      </c>
      <c r="D95" s="45" t="str">
        <f t="shared" si="14"/>
        <v>Ostali prihodi za posebne namjene</v>
      </c>
      <c r="E95" s="50">
        <v>3227</v>
      </c>
      <c r="F95" s="45" t="str">
        <f t="shared" si="15"/>
        <v>Službena, radna i zaštitna odjeća i obuća</v>
      </c>
      <c r="G95" s="324" t="s">
        <v>183</v>
      </c>
      <c r="H95" s="45" t="str">
        <f t="shared" si="16"/>
        <v>REDOVNA DJELATNOST SVEUČILIŠTA U ZADRU (IZ EVIDENCIJSKIH PRIHODA)</v>
      </c>
      <c r="I95" s="45" t="str">
        <f t="shared" si="17"/>
        <v>0942</v>
      </c>
      <c r="J95" s="224">
        <v>1718.8930917778218</v>
      </c>
      <c r="K95" s="224">
        <v>1804.837746366713</v>
      </c>
      <c r="L95" s="224">
        <v>1804.837746366713</v>
      </c>
      <c r="M95" s="49"/>
      <c r="N95" s="246" t="str">
        <f>IF(C95="","",'OPĆI DIO'!$C$1)</f>
        <v>23815 SVEUČILIŠTE U ZADRU</v>
      </c>
      <c r="O95" s="40" t="str">
        <f t="shared" si="18"/>
        <v>322</v>
      </c>
      <c r="P95" s="40" t="str">
        <f t="shared" si="19"/>
        <v>32</v>
      </c>
      <c r="Q95" s="40" t="str">
        <f t="shared" si="20"/>
        <v>43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43</v>
      </c>
      <c r="D96" s="45" t="str">
        <f t="shared" si="14"/>
        <v>Ostali prihodi za posebne namjene</v>
      </c>
      <c r="E96" s="50">
        <v>3231</v>
      </c>
      <c r="F96" s="45" t="str">
        <f t="shared" si="15"/>
        <v>Usluge telefona, pošte i prijevoza</v>
      </c>
      <c r="G96" s="324" t="s">
        <v>183</v>
      </c>
      <c r="H96" s="45" t="str">
        <f t="shared" si="16"/>
        <v>REDOVNA DJELATNOST SVEUČILIŠTA U ZADRU (IZ EVIDENCIJSKIH PRIHODA)</v>
      </c>
      <c r="I96" s="45" t="str">
        <f t="shared" si="17"/>
        <v>0942</v>
      </c>
      <c r="J96" s="224">
        <v>31336.916849160527</v>
      </c>
      <c r="K96" s="224">
        <v>32903.762691618555</v>
      </c>
      <c r="L96" s="224">
        <v>32903.762691618555</v>
      </c>
      <c r="M96" s="49"/>
      <c r="N96" s="246" t="str">
        <f>IF(C96="","",'OPĆI DIO'!$C$1)</f>
        <v>23815 SVEUČILIŠTE U ZADRU</v>
      </c>
      <c r="O96" s="40" t="str">
        <f t="shared" si="18"/>
        <v>323</v>
      </c>
      <c r="P96" s="40" t="str">
        <f t="shared" si="19"/>
        <v>32</v>
      </c>
      <c r="Q96" s="40" t="str">
        <f t="shared" si="20"/>
        <v>43</v>
      </c>
      <c r="R96" s="40" t="str">
        <f t="shared" si="21"/>
        <v>94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43</v>
      </c>
      <c r="D97" s="45" t="str">
        <f t="shared" si="14"/>
        <v>Ostali prihodi za posebne namjene</v>
      </c>
      <c r="E97" s="50">
        <v>3232</v>
      </c>
      <c r="F97" s="45" t="str">
        <f t="shared" si="15"/>
        <v>Usluge tekućeg i investicijskog održavanja</v>
      </c>
      <c r="G97" s="324" t="s">
        <v>183</v>
      </c>
      <c r="H97" s="45" t="str">
        <f t="shared" si="16"/>
        <v>REDOVNA DJELATNOST SVEUČILIŠTA U ZADRU (IZ EVIDENCIJSKIH PRIHODA)</v>
      </c>
      <c r="I97" s="45" t="str">
        <f t="shared" si="17"/>
        <v>0942</v>
      </c>
      <c r="J97" s="224">
        <v>21514.898135244541</v>
      </c>
      <c r="K97" s="224">
        <v>22590.64304200677</v>
      </c>
      <c r="L97" s="224">
        <v>22590.64304200677</v>
      </c>
      <c r="M97" s="49"/>
      <c r="N97" s="246" t="str">
        <f>IF(C97="","",'OPĆI DIO'!$C$1)</f>
        <v>23815 SVEUČILIŠTE U ZADRU</v>
      </c>
      <c r="O97" s="40" t="str">
        <f t="shared" si="18"/>
        <v>323</v>
      </c>
      <c r="P97" s="40" t="str">
        <f t="shared" si="19"/>
        <v>32</v>
      </c>
      <c r="Q97" s="40" t="str">
        <f t="shared" si="20"/>
        <v>43</v>
      </c>
      <c r="R97" s="40" t="str">
        <f t="shared" si="21"/>
        <v>94</v>
      </c>
      <c r="S97" s="40" t="str">
        <f t="shared" si="22"/>
        <v>3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43</v>
      </c>
      <c r="D98" s="45" t="str">
        <f t="shared" si="14"/>
        <v>Ostali prihodi za posebne namjene</v>
      </c>
      <c r="E98" s="50">
        <v>3233</v>
      </c>
      <c r="F98" s="45" t="str">
        <f t="shared" si="15"/>
        <v>Usluge promidžbe i informiranja</v>
      </c>
      <c r="G98" s="324" t="s">
        <v>183</v>
      </c>
      <c r="H98" s="45" t="str">
        <f t="shared" si="16"/>
        <v>REDOVNA DJELATNOST SVEUČILIŠTA U ZADRU (IZ EVIDENCIJSKIH PRIHODA)</v>
      </c>
      <c r="I98" s="45" t="str">
        <f t="shared" si="17"/>
        <v>0942</v>
      </c>
      <c r="J98" s="224">
        <v>7962.0412767934167</v>
      </c>
      <c r="K98" s="224">
        <v>8360.1433406330871</v>
      </c>
      <c r="L98" s="224">
        <v>8360.1433406330871</v>
      </c>
      <c r="M98" s="49"/>
      <c r="N98" s="246" t="str">
        <f>IF(C98="","",'OPĆI DIO'!$C$1)</f>
        <v>23815 SVEUČILIŠTE U ZADRU</v>
      </c>
      <c r="O98" s="40" t="str">
        <f t="shared" si="18"/>
        <v>323</v>
      </c>
      <c r="P98" s="40" t="str">
        <f t="shared" si="19"/>
        <v>32</v>
      </c>
      <c r="Q98" s="40" t="str">
        <f t="shared" si="20"/>
        <v>43</v>
      </c>
      <c r="R98" s="40" t="str">
        <f t="shared" si="21"/>
        <v>94</v>
      </c>
      <c r="S98" s="40" t="str">
        <f t="shared" si="22"/>
        <v>3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43</v>
      </c>
      <c r="D99" s="45" t="str">
        <f t="shared" si="14"/>
        <v>Ostali prihodi za posebne namjene</v>
      </c>
      <c r="E99" s="50">
        <v>3234</v>
      </c>
      <c r="F99" s="45" t="str">
        <f t="shared" si="15"/>
        <v>Komunalne usluge</v>
      </c>
      <c r="G99" s="324" t="s">
        <v>183</v>
      </c>
      <c r="H99" s="45" t="str">
        <f t="shared" si="16"/>
        <v>REDOVNA DJELATNOST SVEUČILIŠTA U ZADRU (IZ EVIDENCIJSKIH PRIHODA)</v>
      </c>
      <c r="I99" s="45" t="str">
        <f t="shared" si="17"/>
        <v>0942</v>
      </c>
      <c r="J99" s="224">
        <v>46452.982945119118</v>
      </c>
      <c r="K99" s="224">
        <v>48775.632092375075</v>
      </c>
      <c r="L99" s="224">
        <v>48775.632092375075</v>
      </c>
      <c r="M99" s="49"/>
      <c r="N99" s="246" t="str">
        <f>IF(C99="","",'OPĆI DIO'!$C$1)</f>
        <v>23815 SVEUČILIŠTE U ZADRU</v>
      </c>
      <c r="O99" s="40" t="str">
        <f t="shared" si="18"/>
        <v>323</v>
      </c>
      <c r="P99" s="40" t="str">
        <f t="shared" si="19"/>
        <v>32</v>
      </c>
      <c r="Q99" s="40" t="str">
        <f t="shared" si="20"/>
        <v>43</v>
      </c>
      <c r="R99" s="40" t="str">
        <f t="shared" si="21"/>
        <v>94</v>
      </c>
      <c r="S99" s="40" t="str">
        <f t="shared" si="22"/>
        <v>3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43</v>
      </c>
      <c r="D100" s="45" t="str">
        <f t="shared" si="14"/>
        <v>Ostali prihodi za posebne namjene</v>
      </c>
      <c r="E100" s="50">
        <v>3235</v>
      </c>
      <c r="F100" s="45" t="str">
        <f t="shared" si="15"/>
        <v>Zakupnine i najamnine</v>
      </c>
      <c r="G100" s="324" t="s">
        <v>183</v>
      </c>
      <c r="H100" s="45" t="str">
        <f t="shared" si="16"/>
        <v>REDOVNA DJELATNOST SVEUČILIŠTA U ZADRU (IZ EVIDENCIJSKIH PRIHODA)</v>
      </c>
      <c r="I100" s="45" t="str">
        <f t="shared" si="17"/>
        <v>0942</v>
      </c>
      <c r="J100" s="224">
        <v>26544.56168292521</v>
      </c>
      <c r="K100" s="224">
        <v>27871.789767071474</v>
      </c>
      <c r="L100" s="224">
        <v>27871.789767071474</v>
      </c>
      <c r="M100" s="49"/>
      <c r="N100" s="246" t="str">
        <f>IF(C100="","",'OPĆI DIO'!$C$1)</f>
        <v>23815 SVEUČILIŠTE U ZADRU</v>
      </c>
      <c r="O100" s="40" t="str">
        <f t="shared" si="18"/>
        <v>323</v>
      </c>
      <c r="P100" s="40" t="str">
        <f t="shared" si="19"/>
        <v>32</v>
      </c>
      <c r="Q100" s="40" t="str">
        <f t="shared" si="20"/>
        <v>43</v>
      </c>
      <c r="R100" s="40" t="str">
        <f t="shared" si="21"/>
        <v>94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43</v>
      </c>
      <c r="D101" s="45" t="str">
        <f t="shared" si="14"/>
        <v>Ostali prihodi za posebne namjene</v>
      </c>
      <c r="E101" s="50">
        <v>3236</v>
      </c>
      <c r="F101" s="45" t="str">
        <f t="shared" si="15"/>
        <v>Zdravstvene i veterinarske usluge</v>
      </c>
      <c r="G101" s="324" t="s">
        <v>183</v>
      </c>
      <c r="H101" s="45" t="str">
        <f t="shared" si="16"/>
        <v>REDOVNA DJELATNOST SVEUČILIŠTA U ZADRU (IZ EVIDENCIJSKIH PRIHODA)</v>
      </c>
      <c r="I101" s="45" t="str">
        <f t="shared" si="17"/>
        <v>0942</v>
      </c>
      <c r="J101" s="224">
        <v>2654.4561682925209</v>
      </c>
      <c r="K101" s="224">
        <v>2787.1789767071473</v>
      </c>
      <c r="L101" s="224">
        <v>2787.1789767071473</v>
      </c>
      <c r="M101" s="49"/>
      <c r="N101" s="246" t="str">
        <f>IF(C101="","",'OPĆI DIO'!$C$1)</f>
        <v>23815 SVEUČILIŠTE U ZADRU</v>
      </c>
      <c r="O101" s="40" t="str">
        <f t="shared" si="18"/>
        <v>323</v>
      </c>
      <c r="P101" s="40" t="str">
        <f t="shared" si="19"/>
        <v>32</v>
      </c>
      <c r="Q101" s="40" t="str">
        <f t="shared" si="20"/>
        <v>43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43</v>
      </c>
      <c r="D102" s="45" t="str">
        <f t="shared" si="14"/>
        <v>Ostali prihodi za posebne namjene</v>
      </c>
      <c r="E102" s="50">
        <v>3237</v>
      </c>
      <c r="F102" s="45" t="str">
        <f t="shared" si="15"/>
        <v>Intelektualne i osobne usluge</v>
      </c>
      <c r="G102" s="324" t="s">
        <v>183</v>
      </c>
      <c r="H102" s="45" t="str">
        <f t="shared" si="16"/>
        <v>REDOVNA DJELATNOST SVEUČILIŠTA U ZADRU (IZ EVIDENCIJSKIH PRIHODA)</v>
      </c>
      <c r="I102" s="45" t="str">
        <f t="shared" si="17"/>
        <v>0942</v>
      </c>
      <c r="J102" s="224">
        <v>299084</v>
      </c>
      <c r="K102" s="224">
        <v>309038</v>
      </c>
      <c r="L102" s="224">
        <v>309038</v>
      </c>
      <c r="M102" s="49"/>
      <c r="N102" s="246" t="str">
        <f>IF(C102="","",'OPĆI DIO'!$C$1)</f>
        <v>23815 SVEUČILIŠTE U ZADRU</v>
      </c>
      <c r="O102" s="40" t="str">
        <f t="shared" si="18"/>
        <v>323</v>
      </c>
      <c r="P102" s="40" t="str">
        <f t="shared" si="19"/>
        <v>32</v>
      </c>
      <c r="Q102" s="40" t="str">
        <f t="shared" si="20"/>
        <v>43</v>
      </c>
      <c r="R102" s="40" t="str">
        <f t="shared" si="21"/>
        <v>94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43</v>
      </c>
      <c r="D103" s="45" t="str">
        <f t="shared" si="14"/>
        <v>Ostali prihodi za posebne namjene</v>
      </c>
      <c r="E103" s="50">
        <v>3238</v>
      </c>
      <c r="F103" s="45" t="str">
        <f t="shared" si="15"/>
        <v>Računalne usluge</v>
      </c>
      <c r="G103" s="324" t="s">
        <v>183</v>
      </c>
      <c r="H103" s="45" t="str">
        <f t="shared" si="16"/>
        <v>REDOVNA DJELATNOST SVEUČILIŠTA U ZADRU (IZ EVIDENCIJSKIH PRIHODA)</v>
      </c>
      <c r="I103" s="45" t="str">
        <f t="shared" si="17"/>
        <v>0942</v>
      </c>
      <c r="J103" s="224">
        <v>25000</v>
      </c>
      <c r="K103" s="224">
        <v>25100</v>
      </c>
      <c r="L103" s="224">
        <v>25200</v>
      </c>
      <c r="M103" s="49"/>
      <c r="N103" s="246" t="str">
        <f>IF(C103="","",'OPĆI DIO'!$C$1)</f>
        <v>23815 SVEUČILIŠTE U ZADRU</v>
      </c>
      <c r="O103" s="40" t="str">
        <f t="shared" si="18"/>
        <v>323</v>
      </c>
      <c r="P103" s="40" t="str">
        <f t="shared" si="19"/>
        <v>32</v>
      </c>
      <c r="Q103" s="40" t="str">
        <f t="shared" si="20"/>
        <v>43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43</v>
      </c>
      <c r="D104" s="45" t="str">
        <f t="shared" si="14"/>
        <v>Ostali prihodi za posebne namjene</v>
      </c>
      <c r="E104" s="50">
        <v>3239</v>
      </c>
      <c r="F104" s="45" t="str">
        <f t="shared" si="15"/>
        <v>Ostale usluge</v>
      </c>
      <c r="G104" s="324" t="s">
        <v>183</v>
      </c>
      <c r="H104" s="45" t="str">
        <f t="shared" si="16"/>
        <v>REDOVNA DJELATNOST SVEUČILIŠTA U ZADRU (IZ EVIDENCIJSKIH PRIHODA)</v>
      </c>
      <c r="I104" s="45" t="str">
        <f t="shared" si="17"/>
        <v>0942</v>
      </c>
      <c r="J104" s="224">
        <v>132722.80841462605</v>
      </c>
      <c r="K104" s="224">
        <v>139358.94883535735</v>
      </c>
      <c r="L104" s="224">
        <v>139358.94883535735</v>
      </c>
      <c r="M104" s="49"/>
      <c r="N104" s="246" t="str">
        <f>IF(C104="","",'OPĆI DIO'!$C$1)</f>
        <v>23815 SVEUČILIŠTE U ZADRU</v>
      </c>
      <c r="O104" s="40" t="str">
        <f t="shared" si="18"/>
        <v>323</v>
      </c>
      <c r="P104" s="40" t="str">
        <f t="shared" si="19"/>
        <v>32</v>
      </c>
      <c r="Q104" s="40" t="str">
        <f t="shared" si="20"/>
        <v>43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43</v>
      </c>
      <c r="D105" s="45" t="str">
        <f t="shared" si="14"/>
        <v>Ostali prihodi za posebne namjene</v>
      </c>
      <c r="E105" s="50">
        <v>3241</v>
      </c>
      <c r="F105" s="45" t="str">
        <f t="shared" si="15"/>
        <v>Naknade troškova osobama izvan radnog odnosa</v>
      </c>
      <c r="G105" s="324" t="s">
        <v>183</v>
      </c>
      <c r="H105" s="45" t="str">
        <f t="shared" si="16"/>
        <v>REDOVNA DJELATNOST SVEUČILIŠTA U ZADRU (IZ EVIDENCIJSKIH PRIHODA)</v>
      </c>
      <c r="I105" s="45" t="str">
        <f t="shared" si="17"/>
        <v>0942</v>
      </c>
      <c r="J105" s="224">
        <v>92081.491804366582</v>
      </c>
      <c r="K105" s="224">
        <v>96685.566394584908</v>
      </c>
      <c r="L105" s="224">
        <v>96685.566394584908</v>
      </c>
      <c r="M105" s="49"/>
      <c r="N105" s="246" t="str">
        <f>IF(C105="","",'OPĆI DIO'!$C$1)</f>
        <v>23815 SVEUČILIŠTE U ZADRU</v>
      </c>
      <c r="O105" s="40" t="str">
        <f t="shared" si="18"/>
        <v>324</v>
      </c>
      <c r="P105" s="40" t="str">
        <f t="shared" si="19"/>
        <v>32</v>
      </c>
      <c r="Q105" s="40" t="str">
        <f t="shared" si="20"/>
        <v>43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43</v>
      </c>
      <c r="D106" s="45" t="str">
        <f t="shared" si="14"/>
        <v>Ostali prihodi za posebne namjene</v>
      </c>
      <c r="E106" s="50">
        <v>3291</v>
      </c>
      <c r="F106" s="45" t="str">
        <f t="shared" si="15"/>
        <v>Naknade za rad predstavničkih i izvršnih tijela, povjerensta</v>
      </c>
      <c r="G106" s="324" t="s">
        <v>183</v>
      </c>
      <c r="H106" s="45" t="str">
        <f t="shared" si="16"/>
        <v>REDOVNA DJELATNOST SVEUČILIŠTA U ZADRU (IZ EVIDENCIJSKIH PRIHODA)</v>
      </c>
      <c r="I106" s="45" t="str">
        <f t="shared" si="17"/>
        <v>0942</v>
      </c>
      <c r="J106" s="224">
        <v>13272.280841462605</v>
      </c>
      <c r="K106" s="224">
        <v>13935.894883535737</v>
      </c>
      <c r="L106" s="224">
        <v>13935.894883535737</v>
      </c>
      <c r="M106" s="49"/>
      <c r="N106" s="246" t="str">
        <f>IF(C106="","",'OPĆI DIO'!$C$1)</f>
        <v>23815 SVEUČILIŠTE U ZADRU</v>
      </c>
      <c r="O106" s="40" t="str">
        <f t="shared" si="18"/>
        <v>329</v>
      </c>
      <c r="P106" s="40" t="str">
        <f t="shared" si="19"/>
        <v>32</v>
      </c>
      <c r="Q106" s="40" t="str">
        <f t="shared" si="20"/>
        <v>43</v>
      </c>
      <c r="R106" s="40" t="str">
        <f t="shared" si="21"/>
        <v>94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43</v>
      </c>
      <c r="D107" s="45" t="str">
        <f t="shared" si="14"/>
        <v>Ostali prihodi za posebne namjene</v>
      </c>
      <c r="E107" s="50">
        <v>3292</v>
      </c>
      <c r="F107" s="45" t="str">
        <f t="shared" si="15"/>
        <v>Premije osiguranja</v>
      </c>
      <c r="G107" s="324" t="s">
        <v>183</v>
      </c>
      <c r="H107" s="45" t="str">
        <f t="shared" si="16"/>
        <v>REDOVNA DJELATNOST SVEUČILIŠTA U ZADRU (IZ EVIDENCIJSKIH PRIHODA)</v>
      </c>
      <c r="I107" s="45" t="str">
        <f t="shared" si="17"/>
        <v>0942</v>
      </c>
      <c r="J107" s="224">
        <v>2000</v>
      </c>
      <c r="K107" s="224">
        <v>2100</v>
      </c>
      <c r="L107" s="224">
        <v>2200</v>
      </c>
      <c r="M107" s="49"/>
      <c r="N107" s="246" t="str">
        <f>IF(C107="","",'OPĆI DIO'!$C$1)</f>
        <v>23815 SVEUČILIŠTE U ZADRU</v>
      </c>
      <c r="O107" s="40" t="str">
        <f t="shared" si="18"/>
        <v>329</v>
      </c>
      <c r="P107" s="40" t="str">
        <f t="shared" si="19"/>
        <v>32</v>
      </c>
      <c r="Q107" s="40" t="str">
        <f t="shared" si="20"/>
        <v>43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43</v>
      </c>
      <c r="D108" s="45" t="str">
        <f t="shared" si="14"/>
        <v>Ostali prihodi za posebne namjene</v>
      </c>
      <c r="E108" s="50">
        <v>3293</v>
      </c>
      <c r="F108" s="45" t="str">
        <f t="shared" si="15"/>
        <v>Reprezentacija</v>
      </c>
      <c r="G108" s="324" t="s">
        <v>183</v>
      </c>
      <c r="H108" s="45" t="str">
        <f t="shared" si="16"/>
        <v>REDOVNA DJELATNOST SVEUČILIŠTA U ZADRU (IZ EVIDENCIJSKIH PRIHODA)</v>
      </c>
      <c r="I108" s="45" t="str">
        <f t="shared" si="17"/>
        <v>0942</v>
      </c>
      <c r="J108" s="224">
        <v>84787.577145132382</v>
      </c>
      <c r="K108" s="224">
        <v>89026.956002389008</v>
      </c>
      <c r="L108" s="224">
        <v>89026.956002389008</v>
      </c>
      <c r="M108" s="49"/>
      <c r="N108" s="246" t="str">
        <f>IF(C108="","",'OPĆI DIO'!$C$1)</f>
        <v>23815 SVEUČILIŠTE U ZADRU</v>
      </c>
      <c r="O108" s="40" t="str">
        <f t="shared" si="18"/>
        <v>329</v>
      </c>
      <c r="P108" s="40" t="str">
        <f t="shared" si="19"/>
        <v>32</v>
      </c>
      <c r="Q108" s="40" t="str">
        <f t="shared" si="20"/>
        <v>43</v>
      </c>
      <c r="R108" s="40" t="str">
        <f t="shared" si="21"/>
        <v>94</v>
      </c>
      <c r="S108" s="40" t="str">
        <f t="shared" si="22"/>
        <v>3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43</v>
      </c>
      <c r="D109" s="45" t="str">
        <f t="shared" si="14"/>
        <v>Ostali prihodi za posebne namjene</v>
      </c>
      <c r="E109" s="50">
        <v>3294</v>
      </c>
      <c r="F109" s="45" t="str">
        <f t="shared" si="15"/>
        <v>Članarine i norme</v>
      </c>
      <c r="G109" s="324" t="s">
        <v>183</v>
      </c>
      <c r="H109" s="45" t="str">
        <f t="shared" si="16"/>
        <v>REDOVNA DJELATNOST SVEUČILIŠTA U ZADRU (IZ EVIDENCIJSKIH PRIHODA)</v>
      </c>
      <c r="I109" s="45" t="str">
        <f t="shared" si="17"/>
        <v>0942</v>
      </c>
      <c r="J109" s="224">
        <v>8348.6628177052226</v>
      </c>
      <c r="K109" s="224">
        <v>8766.0959585904839</v>
      </c>
      <c r="L109" s="224">
        <v>8766.0959585904839</v>
      </c>
      <c r="M109" s="49"/>
      <c r="N109" s="246" t="str">
        <f>IF(C109="","",'OPĆI DIO'!$C$1)</f>
        <v>23815 SVEUČILIŠTE U ZADRU</v>
      </c>
      <c r="O109" s="40" t="str">
        <f t="shared" si="18"/>
        <v>329</v>
      </c>
      <c r="P109" s="40" t="str">
        <f t="shared" si="19"/>
        <v>32</v>
      </c>
      <c r="Q109" s="40" t="str">
        <f t="shared" si="20"/>
        <v>43</v>
      </c>
      <c r="R109" s="40" t="str">
        <f t="shared" si="21"/>
        <v>94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43</v>
      </c>
      <c r="D110" s="45" t="str">
        <f t="shared" si="14"/>
        <v>Ostali prihodi za posebne namjene</v>
      </c>
      <c r="E110" s="50">
        <v>3295</v>
      </c>
      <c r="F110" s="45" t="str">
        <f t="shared" si="15"/>
        <v>Pristojbe i naknade</v>
      </c>
      <c r="G110" s="324" t="s">
        <v>183</v>
      </c>
      <c r="H110" s="45" t="str">
        <f t="shared" si="16"/>
        <v>REDOVNA DJELATNOST SVEUČILIŠTA U ZADRU (IZ EVIDENCIJSKIH PRIHODA)</v>
      </c>
      <c r="I110" s="45" t="str">
        <f t="shared" si="17"/>
        <v>0942</v>
      </c>
      <c r="J110" s="224">
        <v>8512.442763288871</v>
      </c>
      <c r="K110" s="224">
        <v>8938.0649014533155</v>
      </c>
      <c r="L110" s="224">
        <v>8938.0649014533155</v>
      </c>
      <c r="M110" s="49"/>
      <c r="N110" s="246" t="str">
        <f>IF(C110="","",'OPĆI DIO'!$C$1)</f>
        <v>23815 SVEUČILIŠTE U ZADRU</v>
      </c>
      <c r="O110" s="40" t="str">
        <f t="shared" si="18"/>
        <v>329</v>
      </c>
      <c r="P110" s="40" t="str">
        <f t="shared" si="19"/>
        <v>32</v>
      </c>
      <c r="Q110" s="40" t="str">
        <f t="shared" si="20"/>
        <v>43</v>
      </c>
      <c r="R110" s="40" t="str">
        <f t="shared" si="21"/>
        <v>94</v>
      </c>
      <c r="S110" s="40" t="str">
        <f t="shared" si="22"/>
        <v>3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08006</v>
      </c>
      <c r="B111" s="44" t="str">
        <f>IF(C111="","",VLOOKUP('OPĆI DIO'!$C$1,'OPĆI DIO'!$N$4:$W$137,9,FALSE))</f>
        <v>Sveučilišta i veleučilišta u Republici Hrvatskoj</v>
      </c>
      <c r="C111" s="50">
        <v>43</v>
      </c>
      <c r="D111" s="45" t="str">
        <f t="shared" si="14"/>
        <v>Ostali prihodi za posebne namjene</v>
      </c>
      <c r="E111" s="50">
        <v>3299</v>
      </c>
      <c r="F111" s="45" t="str">
        <f t="shared" si="15"/>
        <v>Ostali nespomenuti rashodi poslovanja</v>
      </c>
      <c r="G111" s="324" t="s">
        <v>183</v>
      </c>
      <c r="H111" s="45" t="str">
        <f t="shared" si="16"/>
        <v>REDOVNA DJELATNOST SVEUČILIŠTA U ZADRU (IZ EVIDENCIJSKIH PRIHODA)</v>
      </c>
      <c r="I111" s="45" t="str">
        <f t="shared" si="17"/>
        <v>0942</v>
      </c>
      <c r="J111" s="224">
        <v>13272.280841462605</v>
      </c>
      <c r="K111" s="224">
        <v>13935.894883535737</v>
      </c>
      <c r="L111" s="224">
        <v>13935.894883535737</v>
      </c>
      <c r="M111" s="49"/>
      <c r="N111" s="246" t="str">
        <f>IF(C111="","",'OPĆI DIO'!$C$1)</f>
        <v>23815 SVEUČILIŠTE U ZADRU</v>
      </c>
      <c r="O111" s="40" t="str">
        <f t="shared" si="18"/>
        <v>329</v>
      </c>
      <c r="P111" s="40" t="str">
        <f t="shared" si="19"/>
        <v>32</v>
      </c>
      <c r="Q111" s="40" t="str">
        <f t="shared" si="20"/>
        <v>43</v>
      </c>
      <c r="R111" s="40" t="str">
        <f t="shared" si="21"/>
        <v>94</v>
      </c>
      <c r="S111" s="40" t="str">
        <f t="shared" si="22"/>
        <v>3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08006</v>
      </c>
      <c r="B112" s="44" t="str">
        <f>IF(C112="","",VLOOKUP('OPĆI DIO'!$C$1,'OPĆI DIO'!$N$4:$W$137,9,FALSE))</f>
        <v>Sveučilišta i veleučilišta u Republici Hrvatskoj</v>
      </c>
      <c r="C112" s="50">
        <v>43</v>
      </c>
      <c r="D112" s="45" t="str">
        <f t="shared" si="14"/>
        <v>Ostali prihodi za posebne namjene</v>
      </c>
      <c r="E112" s="50">
        <v>3431</v>
      </c>
      <c r="F112" s="45" t="str">
        <f t="shared" si="15"/>
        <v>Bankarske usluge i usluge platnog prometa</v>
      </c>
      <c r="G112" s="324" t="s">
        <v>183</v>
      </c>
      <c r="H112" s="45" t="str">
        <f t="shared" si="16"/>
        <v>REDOVNA DJELATNOST SVEUČILIŠTA U ZADRU (IZ EVIDENCIJSKIH PRIHODA)</v>
      </c>
      <c r="I112" s="45" t="str">
        <f t="shared" si="17"/>
        <v>0942</v>
      </c>
      <c r="J112" s="224">
        <v>4911.0093569579931</v>
      </c>
      <c r="K112" s="224">
        <v>5156.5598248058932</v>
      </c>
      <c r="L112" s="224">
        <v>5156.5598248058932</v>
      </c>
      <c r="M112" s="49"/>
      <c r="N112" s="246" t="str">
        <f>IF(C112="","",'OPĆI DIO'!$C$1)</f>
        <v>23815 SVEUČILIŠTE U ZADRU</v>
      </c>
      <c r="O112" s="40" t="str">
        <f t="shared" si="18"/>
        <v>343</v>
      </c>
      <c r="P112" s="40" t="str">
        <f t="shared" si="19"/>
        <v>34</v>
      </c>
      <c r="Q112" s="40" t="str">
        <f t="shared" si="20"/>
        <v>43</v>
      </c>
      <c r="R112" s="40" t="str">
        <f t="shared" si="21"/>
        <v>94</v>
      </c>
      <c r="S112" s="40" t="str">
        <f t="shared" si="22"/>
        <v>3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>08006</v>
      </c>
      <c r="B113" s="44" t="str">
        <f>IF(C113="","",VLOOKUP('OPĆI DIO'!$C$1,'OPĆI DIO'!$N$4:$W$137,9,FALSE))</f>
        <v>Sveučilišta i veleučilišta u Republici Hrvatskoj</v>
      </c>
      <c r="C113" s="50">
        <v>43</v>
      </c>
      <c r="D113" s="45" t="str">
        <f t="shared" si="14"/>
        <v>Ostali prihodi za posebne namjene</v>
      </c>
      <c r="E113" s="50">
        <v>3434</v>
      </c>
      <c r="F113" s="45" t="str">
        <f t="shared" si="15"/>
        <v>Ostali nespomenuti financijski rashodi</v>
      </c>
      <c r="G113" s="324" t="s">
        <v>183</v>
      </c>
      <c r="H113" s="45" t="str">
        <f t="shared" si="16"/>
        <v>REDOVNA DJELATNOST SVEUČILIŠTA U ZADRU (IZ EVIDENCIJSKIH PRIHODA)</v>
      </c>
      <c r="I113" s="45" t="str">
        <f t="shared" si="17"/>
        <v>0942</v>
      </c>
      <c r="J113" s="224">
        <v>409.31714115070673</v>
      </c>
      <c r="K113" s="224">
        <v>429.78299820824208</v>
      </c>
      <c r="L113" s="224">
        <v>429.78299820824208</v>
      </c>
      <c r="M113" s="49"/>
      <c r="N113" s="246" t="str">
        <f>IF(C113="","",'OPĆI DIO'!$C$1)</f>
        <v>23815 SVEUČILIŠTE U ZADRU</v>
      </c>
      <c r="O113" s="40" t="str">
        <f t="shared" si="18"/>
        <v>343</v>
      </c>
      <c r="P113" s="40" t="str">
        <f t="shared" si="19"/>
        <v>34</v>
      </c>
      <c r="Q113" s="40" t="str">
        <f t="shared" si="20"/>
        <v>43</v>
      </c>
      <c r="R113" s="40" t="str">
        <f t="shared" si="21"/>
        <v>94</v>
      </c>
      <c r="S113" s="40" t="str">
        <f t="shared" si="22"/>
        <v>3</v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08006</v>
      </c>
      <c r="B114" s="44" t="str">
        <f>IF(C114="","",VLOOKUP('OPĆI DIO'!$C$1,'OPĆI DIO'!$N$4:$W$137,9,FALSE))</f>
        <v>Sveučilišta i veleučilišta u Republici Hrvatskoj</v>
      </c>
      <c r="C114" s="50">
        <v>43</v>
      </c>
      <c r="D114" s="45" t="str">
        <f t="shared" si="14"/>
        <v>Ostali prihodi za posebne namjene</v>
      </c>
      <c r="E114" s="50">
        <v>3721</v>
      </c>
      <c r="F114" s="45" t="str">
        <f t="shared" si="15"/>
        <v>Naknade građanima i kućanstvima u novcu</v>
      </c>
      <c r="G114" s="324" t="s">
        <v>183</v>
      </c>
      <c r="H114" s="45" t="str">
        <f t="shared" si="16"/>
        <v>REDOVNA DJELATNOST SVEUČILIŠTA U ZADRU (IZ EVIDENCIJSKIH PRIHODA)</v>
      </c>
      <c r="I114" s="45" t="str">
        <f t="shared" si="17"/>
        <v>0942</v>
      </c>
      <c r="J114" s="224">
        <v>52910.345742915917</v>
      </c>
      <c r="K114" s="224">
        <v>55555.863030061715</v>
      </c>
      <c r="L114" s="224">
        <v>55555.863030061715</v>
      </c>
      <c r="M114" s="49"/>
      <c r="N114" s="246" t="str">
        <f>IF(C114="","",'OPĆI DIO'!$C$1)</f>
        <v>23815 SVEUČILIŠTE U ZADRU</v>
      </c>
      <c r="O114" s="40" t="str">
        <f t="shared" si="18"/>
        <v>372</v>
      </c>
      <c r="P114" s="40" t="str">
        <f t="shared" si="19"/>
        <v>37</v>
      </c>
      <c r="Q114" s="40" t="str">
        <f t="shared" si="20"/>
        <v>43</v>
      </c>
      <c r="R114" s="40" t="str">
        <f t="shared" si="21"/>
        <v>94</v>
      </c>
      <c r="S114" s="40" t="str">
        <f t="shared" si="22"/>
        <v>3</v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08006</v>
      </c>
      <c r="B115" s="44" t="str">
        <f>IF(C115="","",VLOOKUP('OPĆI DIO'!$C$1,'OPĆI DIO'!$N$4:$W$137,9,FALSE))</f>
        <v>Sveučilišta i veleučilišta u Republici Hrvatskoj</v>
      </c>
      <c r="C115" s="50">
        <v>43</v>
      </c>
      <c r="D115" s="45" t="str">
        <f t="shared" si="14"/>
        <v>Ostali prihodi za posebne namjene</v>
      </c>
      <c r="E115" s="50">
        <v>4123</v>
      </c>
      <c r="F115" s="45" t="str">
        <f t="shared" si="15"/>
        <v>Licence</v>
      </c>
      <c r="G115" s="324" t="s">
        <v>183</v>
      </c>
      <c r="H115" s="45" t="str">
        <f t="shared" si="16"/>
        <v>REDOVNA DJELATNOST SVEUČILIŠTA U ZADRU (IZ EVIDENCIJSKIH PRIHODA)</v>
      </c>
      <c r="I115" s="45" t="str">
        <f t="shared" si="17"/>
        <v>0942</v>
      </c>
      <c r="J115" s="224">
        <v>6636.1404207313026</v>
      </c>
      <c r="K115" s="224">
        <v>6967.9474417678684</v>
      </c>
      <c r="L115" s="224">
        <v>6967.9474417678684</v>
      </c>
      <c r="M115" s="49"/>
      <c r="N115" s="246" t="str">
        <f>IF(C115="","",'OPĆI DIO'!$C$1)</f>
        <v>23815 SVEUČILIŠTE U ZADRU</v>
      </c>
      <c r="O115" s="40" t="str">
        <f t="shared" si="18"/>
        <v>412</v>
      </c>
      <c r="P115" s="40" t="str">
        <f t="shared" si="19"/>
        <v>41</v>
      </c>
      <c r="Q115" s="40" t="str">
        <f t="shared" si="20"/>
        <v>43</v>
      </c>
      <c r="R115" s="40" t="str">
        <f t="shared" si="21"/>
        <v>94</v>
      </c>
      <c r="S115" s="40" t="str">
        <f t="shared" si="22"/>
        <v>4</v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08006</v>
      </c>
      <c r="B116" s="44" t="str">
        <f>IF(C116="","",VLOOKUP('OPĆI DIO'!$C$1,'OPĆI DIO'!$N$4:$W$137,9,FALSE))</f>
        <v>Sveučilišta i veleučilišta u Republici Hrvatskoj</v>
      </c>
      <c r="C116" s="50">
        <v>43</v>
      </c>
      <c r="D116" s="45" t="str">
        <f t="shared" si="14"/>
        <v>Ostali prihodi za posebne namjene</v>
      </c>
      <c r="E116" s="50">
        <v>4212</v>
      </c>
      <c r="F116" s="45" t="str">
        <f t="shared" si="15"/>
        <v>Poslovni objekti</v>
      </c>
      <c r="G116" s="324" t="s">
        <v>183</v>
      </c>
      <c r="H116" s="45" t="str">
        <f t="shared" si="16"/>
        <v>REDOVNA DJELATNOST SVEUČILIŠTA U ZADRU (IZ EVIDENCIJSKIH PRIHODA)</v>
      </c>
      <c r="I116" s="45" t="str">
        <f t="shared" si="17"/>
        <v>0942</v>
      </c>
      <c r="J116" s="224">
        <v>17831.707478930253</v>
      </c>
      <c r="K116" s="224">
        <v>18723.292852876766</v>
      </c>
      <c r="L116" s="224">
        <v>18723.292852876766</v>
      </c>
      <c r="M116" s="49"/>
      <c r="N116" s="246" t="str">
        <f>IF(C116="","",'OPĆI DIO'!$C$1)</f>
        <v>23815 SVEUČILIŠTE U ZADRU</v>
      </c>
      <c r="O116" s="40" t="str">
        <f t="shared" si="18"/>
        <v>421</v>
      </c>
      <c r="P116" s="40" t="str">
        <f t="shared" si="19"/>
        <v>42</v>
      </c>
      <c r="Q116" s="40" t="str">
        <f t="shared" si="20"/>
        <v>43</v>
      </c>
      <c r="R116" s="40" t="str">
        <f t="shared" si="21"/>
        <v>94</v>
      </c>
      <c r="S116" s="40" t="str">
        <f t="shared" si="22"/>
        <v>4</v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>08006</v>
      </c>
      <c r="B117" s="44" t="str">
        <f>IF(C117="","",VLOOKUP('OPĆI DIO'!$C$1,'OPĆI DIO'!$N$4:$W$137,9,FALSE))</f>
        <v>Sveučilišta i veleučilišta u Republici Hrvatskoj</v>
      </c>
      <c r="C117" s="50">
        <v>43</v>
      </c>
      <c r="D117" s="45" t="str">
        <f t="shared" si="14"/>
        <v>Ostali prihodi za posebne namjene</v>
      </c>
      <c r="E117" s="50">
        <v>4214</v>
      </c>
      <c r="F117" s="45" t="str">
        <f t="shared" si="15"/>
        <v>Ostali građevinski objekti</v>
      </c>
      <c r="G117" s="324" t="s">
        <v>183</v>
      </c>
      <c r="H117" s="45" t="str">
        <f t="shared" si="16"/>
        <v>REDOVNA DJELATNOST SVEUČILIŠTA U ZADRU (IZ EVIDENCIJSKIH PRIHODA)</v>
      </c>
      <c r="I117" s="45" t="str">
        <f t="shared" si="17"/>
        <v>0942</v>
      </c>
      <c r="J117" s="224">
        <v>17831.707478930253</v>
      </c>
      <c r="K117" s="224">
        <v>18723.292852876766</v>
      </c>
      <c r="L117" s="224">
        <v>18723.292852876766</v>
      </c>
      <c r="M117" s="49"/>
      <c r="N117" s="246" t="str">
        <f>IF(C117="","",'OPĆI DIO'!$C$1)</f>
        <v>23815 SVEUČILIŠTE U ZADRU</v>
      </c>
      <c r="O117" s="40" t="str">
        <f t="shared" si="18"/>
        <v>421</v>
      </c>
      <c r="P117" s="40" t="str">
        <f t="shared" si="19"/>
        <v>42</v>
      </c>
      <c r="Q117" s="40" t="str">
        <f t="shared" si="20"/>
        <v>43</v>
      </c>
      <c r="R117" s="40" t="str">
        <f t="shared" si="21"/>
        <v>94</v>
      </c>
      <c r="S117" s="40" t="str">
        <f t="shared" si="22"/>
        <v>4</v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>08006</v>
      </c>
      <c r="B118" s="44" t="str">
        <f>IF(C118="","",VLOOKUP('OPĆI DIO'!$C$1,'OPĆI DIO'!$N$4:$W$137,9,FALSE))</f>
        <v>Sveučilišta i veleučilišta u Republici Hrvatskoj</v>
      </c>
      <c r="C118" s="50">
        <v>43</v>
      </c>
      <c r="D118" s="45" t="str">
        <f t="shared" si="14"/>
        <v>Ostali prihodi za posebne namjene</v>
      </c>
      <c r="E118" s="50">
        <v>4221</v>
      </c>
      <c r="F118" s="45" t="str">
        <f t="shared" si="15"/>
        <v>Uredska oprema i namještaj</v>
      </c>
      <c r="G118" s="324" t="s">
        <v>183</v>
      </c>
      <c r="H118" s="45" t="str">
        <f t="shared" si="16"/>
        <v>REDOVNA DJELATNOST SVEUČILIŠTA U ZADRU (IZ EVIDENCIJSKIH PRIHODA)</v>
      </c>
      <c r="I118" s="45" t="str">
        <f t="shared" si="17"/>
        <v>0942</v>
      </c>
      <c r="J118" s="224">
        <v>33180.702103656513</v>
      </c>
      <c r="K118" s="224">
        <v>34839.737208839339</v>
      </c>
      <c r="L118" s="224">
        <v>34839.737208839339</v>
      </c>
      <c r="M118" s="49"/>
      <c r="N118" s="246" t="str">
        <f>IF(C118="","",'OPĆI DIO'!$C$1)</f>
        <v>23815 SVEUČILIŠTE U ZADRU</v>
      </c>
      <c r="O118" s="40" t="str">
        <f t="shared" si="18"/>
        <v>422</v>
      </c>
      <c r="P118" s="40" t="str">
        <f t="shared" si="19"/>
        <v>42</v>
      </c>
      <c r="Q118" s="40" t="str">
        <f t="shared" si="20"/>
        <v>43</v>
      </c>
      <c r="R118" s="40" t="str">
        <f t="shared" si="21"/>
        <v>94</v>
      </c>
      <c r="S118" s="40" t="str">
        <f t="shared" si="22"/>
        <v>4</v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08006</v>
      </c>
      <c r="B119" s="44" t="str">
        <f>IF(C119="","",VLOOKUP('OPĆI DIO'!$C$1,'OPĆI DIO'!$N$4:$W$137,9,FALSE))</f>
        <v>Sveučilišta i veleučilišta u Republici Hrvatskoj</v>
      </c>
      <c r="C119" s="50">
        <v>43</v>
      </c>
      <c r="D119" s="45" t="str">
        <f t="shared" si="14"/>
        <v>Ostali prihodi za posebne namjene</v>
      </c>
      <c r="E119" s="50">
        <v>4222</v>
      </c>
      <c r="F119" s="45" t="str">
        <f t="shared" si="15"/>
        <v>Komunikacijska oprema</v>
      </c>
      <c r="G119" s="324" t="s">
        <v>183</v>
      </c>
      <c r="H119" s="45" t="str">
        <f t="shared" si="16"/>
        <v>REDOVNA DJELATNOST SVEUČILIŠTA U ZADRU (IZ EVIDENCIJSKIH PRIHODA)</v>
      </c>
      <c r="I119" s="45" t="str">
        <f t="shared" si="17"/>
        <v>0942</v>
      </c>
      <c r="J119" s="224">
        <v>3437.653460747229</v>
      </c>
      <c r="K119" s="224">
        <v>3609.5361337845907</v>
      </c>
      <c r="L119" s="224">
        <v>3609.5361337845907</v>
      </c>
      <c r="M119" s="49"/>
      <c r="N119" s="246" t="str">
        <f>IF(C119="","",'OPĆI DIO'!$C$1)</f>
        <v>23815 SVEUČILIŠTE U ZADRU</v>
      </c>
      <c r="O119" s="40" t="str">
        <f t="shared" si="18"/>
        <v>422</v>
      </c>
      <c r="P119" s="40" t="str">
        <f t="shared" si="19"/>
        <v>42</v>
      </c>
      <c r="Q119" s="40" t="str">
        <f t="shared" si="20"/>
        <v>43</v>
      </c>
      <c r="R119" s="40" t="str">
        <f t="shared" si="21"/>
        <v>94</v>
      </c>
      <c r="S119" s="40" t="str">
        <f t="shared" si="22"/>
        <v>4</v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>08006</v>
      </c>
      <c r="B120" s="44" t="str">
        <f>IF(C120="","",VLOOKUP('OPĆI DIO'!$C$1,'OPĆI DIO'!$N$4:$W$137,9,FALSE))</f>
        <v>Sveučilišta i veleučilišta u Republici Hrvatskoj</v>
      </c>
      <c r="C120" s="50">
        <v>43</v>
      </c>
      <c r="D120" s="45" t="str">
        <f t="shared" si="14"/>
        <v>Ostali prihodi za posebne namjene</v>
      </c>
      <c r="E120" s="50">
        <v>4223</v>
      </c>
      <c r="F120" s="45" t="str">
        <f t="shared" si="15"/>
        <v>Oprema za održavanje i zaštitu</v>
      </c>
      <c r="G120" s="324" t="s">
        <v>183</v>
      </c>
      <c r="H120" s="45" t="str">
        <f t="shared" si="16"/>
        <v>REDOVNA DJELATNOST SVEUČILIŠTA U ZADRU (IZ EVIDENCIJSKIH PRIHODA)</v>
      </c>
      <c r="I120" s="45" t="str">
        <f t="shared" si="17"/>
        <v>0942</v>
      </c>
      <c r="J120" s="224">
        <v>1841.6616895613511</v>
      </c>
      <c r="K120" s="224">
        <v>1933.7447740394186</v>
      </c>
      <c r="L120" s="224">
        <v>1933.7447740394186</v>
      </c>
      <c r="M120" s="49"/>
      <c r="N120" s="246" t="str">
        <f>IF(C120="","",'OPĆI DIO'!$C$1)</f>
        <v>23815 SVEUČILIŠTE U ZADRU</v>
      </c>
      <c r="O120" s="40" t="str">
        <f t="shared" si="18"/>
        <v>422</v>
      </c>
      <c r="P120" s="40" t="str">
        <f t="shared" si="19"/>
        <v>42</v>
      </c>
      <c r="Q120" s="40" t="str">
        <f t="shared" si="20"/>
        <v>43</v>
      </c>
      <c r="R120" s="40" t="str">
        <f t="shared" si="21"/>
        <v>94</v>
      </c>
      <c r="S120" s="40" t="str">
        <f t="shared" si="22"/>
        <v>4</v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>08006</v>
      </c>
      <c r="B121" s="44" t="str">
        <f>IF(C121="","",VLOOKUP('OPĆI DIO'!$C$1,'OPĆI DIO'!$N$4:$W$137,9,FALSE))</f>
        <v>Sveučilišta i veleučilišta u Republici Hrvatskoj</v>
      </c>
      <c r="C121" s="50">
        <v>43</v>
      </c>
      <c r="D121" s="45" t="str">
        <f t="shared" si="14"/>
        <v>Ostali prihodi za posebne namjene</v>
      </c>
      <c r="E121" s="50">
        <v>4225</v>
      </c>
      <c r="F121" s="45" t="str">
        <f t="shared" si="15"/>
        <v>Instrumenti, uređaji i strojevi</v>
      </c>
      <c r="G121" s="324" t="s">
        <v>183</v>
      </c>
      <c r="H121" s="45" t="str">
        <f t="shared" si="16"/>
        <v>REDOVNA DJELATNOST SVEUČILIŠTA U ZADRU (IZ EVIDENCIJSKIH PRIHODA)</v>
      </c>
      <c r="I121" s="45" t="str">
        <f t="shared" si="17"/>
        <v>0942</v>
      </c>
      <c r="J121" s="224">
        <v>1718.8930917778218</v>
      </c>
      <c r="K121" s="224">
        <v>1804.837746366713</v>
      </c>
      <c r="L121" s="224">
        <v>1804.837746366713</v>
      </c>
      <c r="M121" s="49"/>
      <c r="N121" s="246" t="str">
        <f>IF(C121="","",'OPĆI DIO'!$C$1)</f>
        <v>23815 SVEUČILIŠTE U ZADRU</v>
      </c>
      <c r="O121" s="40" t="str">
        <f t="shared" si="18"/>
        <v>422</v>
      </c>
      <c r="P121" s="40" t="str">
        <f t="shared" si="19"/>
        <v>42</v>
      </c>
      <c r="Q121" s="40" t="str">
        <f t="shared" si="20"/>
        <v>43</v>
      </c>
      <c r="R121" s="40" t="str">
        <f t="shared" si="21"/>
        <v>94</v>
      </c>
      <c r="S121" s="40" t="str">
        <f t="shared" si="22"/>
        <v>4</v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>08006</v>
      </c>
      <c r="B122" s="44" t="str">
        <f>IF(C122="","",VLOOKUP('OPĆI DIO'!$C$1,'OPĆI DIO'!$N$4:$W$137,9,FALSE))</f>
        <v>Sveučilišta i veleučilišta u Republici Hrvatskoj</v>
      </c>
      <c r="C122" s="50">
        <v>43</v>
      </c>
      <c r="D122" s="45" t="str">
        <f t="shared" si="14"/>
        <v>Ostali prihodi za posebne namjene</v>
      </c>
      <c r="E122" s="50">
        <v>4226</v>
      </c>
      <c r="F122" s="45" t="str">
        <f t="shared" si="15"/>
        <v>Sportska i glazbena oprema</v>
      </c>
      <c r="G122" s="324" t="s">
        <v>183</v>
      </c>
      <c r="H122" s="45" t="str">
        <f t="shared" si="16"/>
        <v>REDOVNA DJELATNOST SVEUČILIŠTA U ZADRU (IZ EVIDENCIJSKIH PRIHODA)</v>
      </c>
      <c r="I122" s="45" t="str">
        <f t="shared" si="17"/>
        <v>0942</v>
      </c>
      <c r="J122" s="224">
        <v>2087.1988851284091</v>
      </c>
      <c r="K122" s="224">
        <v>2191.5588293848296</v>
      </c>
      <c r="L122" s="224">
        <v>2191.5588293848296</v>
      </c>
      <c r="M122" s="49"/>
      <c r="N122" s="246" t="str">
        <f>IF(C122="","",'OPĆI DIO'!$C$1)</f>
        <v>23815 SVEUČILIŠTE U ZADRU</v>
      </c>
      <c r="O122" s="40" t="str">
        <f t="shared" si="18"/>
        <v>422</v>
      </c>
      <c r="P122" s="40" t="str">
        <f t="shared" si="19"/>
        <v>42</v>
      </c>
      <c r="Q122" s="40" t="str">
        <f t="shared" si="20"/>
        <v>43</v>
      </c>
      <c r="R122" s="40" t="str">
        <f t="shared" si="21"/>
        <v>94</v>
      </c>
      <c r="S122" s="40" t="str">
        <f t="shared" si="22"/>
        <v>4</v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>08006</v>
      </c>
      <c r="B123" s="44" t="str">
        <f>IF(C123="","",VLOOKUP('OPĆI DIO'!$C$1,'OPĆI DIO'!$N$4:$W$137,9,FALSE))</f>
        <v>Sveučilišta i veleučilišta u Republici Hrvatskoj</v>
      </c>
      <c r="C123" s="50">
        <v>43</v>
      </c>
      <c r="D123" s="45" t="str">
        <f t="shared" si="14"/>
        <v>Ostali prihodi za posebne namjene</v>
      </c>
      <c r="E123" s="50">
        <v>4227</v>
      </c>
      <c r="F123" s="45" t="str">
        <f t="shared" si="15"/>
        <v>Uređaji, strojevi i oprema za ostale namjene</v>
      </c>
      <c r="G123" s="324" t="s">
        <v>183</v>
      </c>
      <c r="H123" s="45" t="str">
        <f t="shared" si="16"/>
        <v>REDOVNA DJELATNOST SVEUČILIŠTA U ZADRU (IZ EVIDENCIJSKIH PRIHODA)</v>
      </c>
      <c r="I123" s="45" t="str">
        <f t="shared" si="17"/>
        <v>0942</v>
      </c>
      <c r="J123" s="224">
        <v>19669.78565266441</v>
      </c>
      <c r="K123" s="224">
        <v>20653.274935297632</v>
      </c>
      <c r="L123" s="224">
        <v>20653.274935297632</v>
      </c>
      <c r="M123" s="49"/>
      <c r="N123" s="246" t="str">
        <f>IF(C123="","",'OPĆI DIO'!$C$1)</f>
        <v>23815 SVEUČILIŠTE U ZADRU</v>
      </c>
      <c r="O123" s="40" t="str">
        <f t="shared" si="18"/>
        <v>422</v>
      </c>
      <c r="P123" s="40" t="str">
        <f t="shared" si="19"/>
        <v>42</v>
      </c>
      <c r="Q123" s="40" t="str">
        <f t="shared" si="20"/>
        <v>43</v>
      </c>
      <c r="R123" s="40" t="str">
        <f t="shared" si="21"/>
        <v>94</v>
      </c>
      <c r="S123" s="40" t="str">
        <f t="shared" si="22"/>
        <v>4</v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>08006</v>
      </c>
      <c r="B124" s="44" t="str">
        <f>IF(C124="","",VLOOKUP('OPĆI DIO'!$C$1,'OPĆI DIO'!$N$4:$W$137,9,FALSE))</f>
        <v>Sveučilišta i veleučilišta u Republici Hrvatskoj</v>
      </c>
      <c r="C124" s="50">
        <v>43</v>
      </c>
      <c r="D124" s="45" t="str">
        <f t="shared" si="14"/>
        <v>Ostali prihodi za posebne namjene</v>
      </c>
      <c r="E124" s="50">
        <v>4241</v>
      </c>
      <c r="F124" s="45" t="str">
        <f t="shared" si="15"/>
        <v>Knjige</v>
      </c>
      <c r="G124" s="324" t="s">
        <v>183</v>
      </c>
      <c r="H124" s="45" t="str">
        <f t="shared" si="16"/>
        <v>REDOVNA DJELATNOST SVEUČILIŠTA U ZADRU (IZ EVIDENCIJSKIH PRIHODA)</v>
      </c>
      <c r="I124" s="45" t="str">
        <f t="shared" si="17"/>
        <v>0942</v>
      </c>
      <c r="J124" s="224">
        <v>30000</v>
      </c>
      <c r="K124" s="224">
        <v>30000</v>
      </c>
      <c r="L124" s="224">
        <v>30000</v>
      </c>
      <c r="M124" s="49"/>
      <c r="N124" s="246" t="str">
        <f>IF(C124="","",'OPĆI DIO'!$C$1)</f>
        <v>23815 SVEUČILIŠTE U ZADRU</v>
      </c>
      <c r="O124" s="40" t="str">
        <f t="shared" si="18"/>
        <v>424</v>
      </c>
      <c r="P124" s="40" t="str">
        <f t="shared" si="19"/>
        <v>42</v>
      </c>
      <c r="Q124" s="40" t="str">
        <f t="shared" si="20"/>
        <v>43</v>
      </c>
      <c r="R124" s="40" t="str">
        <f t="shared" si="21"/>
        <v>94</v>
      </c>
      <c r="S124" s="40" t="str">
        <f t="shared" si="22"/>
        <v>4</v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>08006</v>
      </c>
      <c r="B125" s="44" t="str">
        <f>IF(C125="","",VLOOKUP('OPĆI DIO'!$C$1,'OPĆI DIO'!$N$4:$W$137,9,FALSE))</f>
        <v>Sveučilišta i veleučilišta u Republici Hrvatskoj</v>
      </c>
      <c r="C125" s="50">
        <v>43</v>
      </c>
      <c r="D125" s="45" t="str">
        <f t="shared" si="14"/>
        <v>Ostali prihodi za posebne namjene</v>
      </c>
      <c r="E125" s="50">
        <v>4262</v>
      </c>
      <c r="F125" s="45" t="str">
        <f t="shared" si="15"/>
        <v>Ulaganja u računalne programe</v>
      </c>
      <c r="G125" s="324" t="s">
        <v>183</v>
      </c>
      <c r="H125" s="45" t="str">
        <f t="shared" si="16"/>
        <v>REDOVNA DJELATNOST SVEUČILIŠTA U ZADRU (IZ EVIDENCIJSKIH PRIHODA)</v>
      </c>
      <c r="I125" s="45" t="str">
        <f t="shared" si="17"/>
        <v>0942</v>
      </c>
      <c r="J125" s="224">
        <v>1309.4432278187005</v>
      </c>
      <c r="K125" s="224">
        <v>1374.9153892096356</v>
      </c>
      <c r="L125" s="224">
        <v>1374.9153892096356</v>
      </c>
      <c r="M125" s="49"/>
      <c r="N125" s="246" t="str">
        <f>IF(C125="","",'OPĆI DIO'!$C$1)</f>
        <v>23815 SVEUČILIŠTE U ZADRU</v>
      </c>
      <c r="O125" s="40" t="str">
        <f t="shared" si="18"/>
        <v>426</v>
      </c>
      <c r="P125" s="40" t="str">
        <f t="shared" si="19"/>
        <v>42</v>
      </c>
      <c r="Q125" s="40" t="str">
        <f t="shared" si="20"/>
        <v>43</v>
      </c>
      <c r="R125" s="40" t="str">
        <f t="shared" si="21"/>
        <v>94</v>
      </c>
      <c r="S125" s="40" t="str">
        <f t="shared" si="22"/>
        <v>4</v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324"/>
      <c r="H126" s="45" t="str">
        <f t="shared" si="16"/>
        <v/>
      </c>
      <c r="I126" s="45" t="str">
        <f t="shared" si="17"/>
        <v/>
      </c>
      <c r="J126" s="224"/>
      <c r="K126" s="224"/>
      <c r="L126" s="224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>08006</v>
      </c>
      <c r="B127" s="44" t="str">
        <f>IF(C127="","",VLOOKUP('OPĆI DIO'!$C$1,'OPĆI DIO'!$N$4:$W$137,9,FALSE))</f>
        <v>Sveučilišta i veleučilišta u Republici Hrvatskoj</v>
      </c>
      <c r="C127" s="50">
        <v>52</v>
      </c>
      <c r="D127" s="45" t="str">
        <f t="shared" si="14"/>
        <v>Ostale pomoći</v>
      </c>
      <c r="E127" s="50">
        <v>3111</v>
      </c>
      <c r="F127" s="45" t="str">
        <f t="shared" si="15"/>
        <v>Plaće za redovan rad</v>
      </c>
      <c r="G127" s="324" t="s">
        <v>183</v>
      </c>
      <c r="H127" s="45" t="str">
        <f t="shared" si="16"/>
        <v>REDOVNA DJELATNOST SVEUČILIŠTA U ZADRU (IZ EVIDENCIJSKIH PRIHODA)</v>
      </c>
      <c r="I127" s="45" t="str">
        <f t="shared" si="17"/>
        <v>0942</v>
      </c>
      <c r="J127" s="224">
        <v>72039.717147355695</v>
      </c>
      <c r="K127" s="224">
        <v>56808.28321738301</v>
      </c>
      <c r="L127" s="224">
        <v>4555.6766936960503</v>
      </c>
      <c r="M127" s="49"/>
      <c r="N127" s="246" t="str">
        <f>IF(C127="","",'OPĆI DIO'!$C$1)</f>
        <v>23815 SVEUČILIŠTE U ZADRU</v>
      </c>
      <c r="O127" s="40" t="str">
        <f t="shared" si="18"/>
        <v>311</v>
      </c>
      <c r="P127" s="40" t="str">
        <f t="shared" si="19"/>
        <v>31</v>
      </c>
      <c r="Q127" s="40" t="str">
        <f t="shared" si="20"/>
        <v>52</v>
      </c>
      <c r="R127" s="40" t="str">
        <f t="shared" si="21"/>
        <v>94</v>
      </c>
      <c r="S127" s="40" t="str">
        <f t="shared" si="22"/>
        <v>3</v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>08006</v>
      </c>
      <c r="B128" s="44" t="str">
        <f>IF(C128="","",VLOOKUP('OPĆI DIO'!$C$1,'OPĆI DIO'!$N$4:$W$137,9,FALSE))</f>
        <v>Sveučilišta i veleučilišta u Republici Hrvatskoj</v>
      </c>
      <c r="C128" s="50">
        <v>52</v>
      </c>
      <c r="D128" s="45" t="str">
        <f t="shared" si="14"/>
        <v>Ostale pomoći</v>
      </c>
      <c r="E128" s="50">
        <v>3211</v>
      </c>
      <c r="F128" s="45" t="str">
        <f t="shared" si="15"/>
        <v>Službena putovanja</v>
      </c>
      <c r="G128" s="324" t="s">
        <v>183</v>
      </c>
      <c r="H128" s="45" t="str">
        <f t="shared" si="16"/>
        <v>REDOVNA DJELATNOST SVEUČILIŠTA U ZADRU (IZ EVIDENCIJSKIH PRIHODA)</v>
      </c>
      <c r="I128" s="45" t="str">
        <f t="shared" si="17"/>
        <v>0942</v>
      </c>
      <c r="J128" s="224">
        <v>154697.53526910138</v>
      </c>
      <c r="K128" s="224">
        <v>24224.114438196892</v>
      </c>
      <c r="L128" s="224">
        <v>1039.6128694742349</v>
      </c>
      <c r="M128" s="49"/>
      <c r="N128" s="246" t="str">
        <f>IF(C128="","",'OPĆI DIO'!$C$1)</f>
        <v>23815 SVEUČILIŠTE U ZADRU</v>
      </c>
      <c r="O128" s="40" t="str">
        <f t="shared" si="18"/>
        <v>321</v>
      </c>
      <c r="P128" s="40" t="str">
        <f t="shared" si="19"/>
        <v>32</v>
      </c>
      <c r="Q128" s="40" t="str">
        <f t="shared" si="20"/>
        <v>52</v>
      </c>
      <c r="R128" s="40" t="str">
        <f t="shared" si="21"/>
        <v>94</v>
      </c>
      <c r="S128" s="40" t="str">
        <f t="shared" si="22"/>
        <v>3</v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>08006</v>
      </c>
      <c r="B129" s="44" t="str">
        <f>IF(C129="","",VLOOKUP('OPĆI DIO'!$C$1,'OPĆI DIO'!$N$4:$W$137,9,FALSE))</f>
        <v>Sveučilišta i veleučilišta u Republici Hrvatskoj</v>
      </c>
      <c r="C129" s="50">
        <v>52</v>
      </c>
      <c r="D129" s="45" t="str">
        <f t="shared" si="14"/>
        <v>Ostale pomoći</v>
      </c>
      <c r="E129" s="50">
        <v>3222</v>
      </c>
      <c r="F129" s="45" t="str">
        <f t="shared" si="15"/>
        <v>Materijal i sirovine</v>
      </c>
      <c r="G129" s="324" t="s">
        <v>183</v>
      </c>
      <c r="H129" s="45" t="str">
        <f t="shared" si="16"/>
        <v>REDOVNA DJELATNOST SVEUČILIŠTA U ZADRU (IZ EVIDENCIJSKIH PRIHODA)</v>
      </c>
      <c r="I129" s="45" t="str">
        <f t="shared" si="17"/>
        <v>0942</v>
      </c>
      <c r="J129" s="224">
        <v>20856.402601006968</v>
      </c>
      <c r="K129" s="224">
        <v>9073.7403602401591</v>
      </c>
      <c r="L129" s="224">
        <v>0</v>
      </c>
      <c r="M129" s="49"/>
      <c r="N129" s="246" t="str">
        <f>IF(C129="","",'OPĆI DIO'!$C$1)</f>
        <v>23815 SVEUČILIŠTE U ZADRU</v>
      </c>
      <c r="O129" s="40" t="str">
        <f t="shared" si="18"/>
        <v>322</v>
      </c>
      <c r="P129" s="40" t="str">
        <f t="shared" si="19"/>
        <v>32</v>
      </c>
      <c r="Q129" s="40" t="str">
        <f t="shared" si="20"/>
        <v>52</v>
      </c>
      <c r="R129" s="40" t="str">
        <f t="shared" si="21"/>
        <v>94</v>
      </c>
      <c r="S129" s="40" t="str">
        <f t="shared" si="22"/>
        <v>3</v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>08006</v>
      </c>
      <c r="B130" s="44" t="str">
        <f>IF(C130="","",VLOOKUP('OPĆI DIO'!$C$1,'OPĆI DIO'!$N$4:$W$137,9,FALSE))</f>
        <v>Sveučilišta i veleučilišta u Republici Hrvatskoj</v>
      </c>
      <c r="C130" s="50">
        <v>52</v>
      </c>
      <c r="D130" s="45" t="str">
        <f t="shared" si="14"/>
        <v>Ostale pomoći</v>
      </c>
      <c r="E130" s="50">
        <v>3233</v>
      </c>
      <c r="F130" s="45" t="str">
        <f t="shared" si="15"/>
        <v>Usluge promidžbe i informiranja</v>
      </c>
      <c r="G130" s="324" t="s">
        <v>183</v>
      </c>
      <c r="H130" s="45" t="str">
        <f t="shared" si="16"/>
        <v>REDOVNA DJELATNOST SVEUČILIŠTA U ZADRU (IZ EVIDENCIJSKIH PRIHODA)</v>
      </c>
      <c r="I130" s="45" t="str">
        <f t="shared" si="17"/>
        <v>0942</v>
      </c>
      <c r="J130" s="224">
        <v>6871.5461957276839</v>
      </c>
      <c r="K130" s="224">
        <v>2734.8598113027733</v>
      </c>
      <c r="L130" s="224">
        <v>57.411456970965212</v>
      </c>
      <c r="M130" s="49"/>
      <c r="N130" s="246" t="str">
        <f>IF(C130="","",'OPĆI DIO'!$C$1)</f>
        <v>23815 SVEUČILIŠTE U ZADRU</v>
      </c>
      <c r="O130" s="40" t="str">
        <f t="shared" si="18"/>
        <v>323</v>
      </c>
      <c r="P130" s="40" t="str">
        <f t="shared" si="19"/>
        <v>32</v>
      </c>
      <c r="Q130" s="40" t="str">
        <f t="shared" si="20"/>
        <v>52</v>
      </c>
      <c r="R130" s="40" t="str">
        <f t="shared" si="21"/>
        <v>94</v>
      </c>
      <c r="S130" s="40" t="str">
        <f t="shared" si="22"/>
        <v>3</v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>08006</v>
      </c>
      <c r="B131" s="44" t="str">
        <f>IF(C131="","",VLOOKUP('OPĆI DIO'!$C$1,'OPĆI DIO'!$N$4:$W$137,9,FALSE))</f>
        <v>Sveučilišta i veleučilišta u Republici Hrvatskoj</v>
      </c>
      <c r="C131" s="50">
        <v>52</v>
      </c>
      <c r="D131" s="45" t="str">
        <f t="shared" ref="D131:D194" si="29">IFERROR(VLOOKUP(C131,$T$6:$U$24,2,FALSE),"")</f>
        <v>Ostale pomoći</v>
      </c>
      <c r="E131" s="50">
        <v>3237</v>
      </c>
      <c r="F131" s="45" t="str">
        <f t="shared" si="15"/>
        <v>Intelektualne i osobne usluge</v>
      </c>
      <c r="G131" s="324" t="s">
        <v>183</v>
      </c>
      <c r="H131" s="45" t="str">
        <f t="shared" si="16"/>
        <v>REDOVNA DJELATNOST SVEUČILIŠTA U ZADRU (IZ EVIDENCIJSKIH PRIHODA)</v>
      </c>
      <c r="I131" s="45" t="str">
        <f t="shared" si="17"/>
        <v>0942</v>
      </c>
      <c r="J131" s="224">
        <v>11298.296365747943</v>
      </c>
      <c r="K131" s="224">
        <v>0</v>
      </c>
      <c r="L131" s="224">
        <v>0</v>
      </c>
      <c r="M131" s="49"/>
      <c r="N131" s="246" t="str">
        <f>IF(C131="","",'OPĆI DIO'!$C$1)</f>
        <v>23815 SVEUČILIŠTE U ZADRU</v>
      </c>
      <c r="O131" s="40" t="str">
        <f t="shared" si="18"/>
        <v>323</v>
      </c>
      <c r="P131" s="40" t="str">
        <f t="shared" si="19"/>
        <v>32</v>
      </c>
      <c r="Q131" s="40" t="str">
        <f t="shared" si="20"/>
        <v>52</v>
      </c>
      <c r="R131" s="40" t="str">
        <f t="shared" si="21"/>
        <v>94</v>
      </c>
      <c r="S131" s="40" t="str">
        <f t="shared" si="22"/>
        <v>3</v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>08006</v>
      </c>
      <c r="B132" s="44" t="str">
        <f>IF(C132="","",VLOOKUP('OPĆI DIO'!$C$1,'OPĆI DIO'!$N$4:$W$137,9,FALSE))</f>
        <v>Sveučilišta i veleučilišta u Republici Hrvatskoj</v>
      </c>
      <c r="C132" s="50">
        <v>52</v>
      </c>
      <c r="D132" s="45" t="str">
        <f t="shared" si="29"/>
        <v>Ostale pomoći</v>
      </c>
      <c r="E132" s="50">
        <v>3239</v>
      </c>
      <c r="F132" s="45" t="str">
        <f t="shared" ref="F132:F195" si="30">IFERROR(VLOOKUP(E132,$W$5:$Y$129,2,FALSE),"")</f>
        <v>Ostale usluge</v>
      </c>
      <c r="G132" s="324" t="s">
        <v>183</v>
      </c>
      <c r="H132" s="45" t="str">
        <f t="shared" ref="H132:H195" si="31">IFERROR(VLOOKUP(G132,$AC$6:$AD$344,2,FALSE),"")</f>
        <v>REDOVNA DJELATNOST SVEUČILIŠTA U ZADRU (IZ EVIDENCIJSKIH PRIHODA)</v>
      </c>
      <c r="I132" s="45" t="str">
        <f t="shared" ref="I132:I195" si="32">IFERROR(VLOOKUP(G132,$AC$6:$AG$344,3,FALSE),"")</f>
        <v>0942</v>
      </c>
      <c r="J132" s="224">
        <v>8617.0994011711446</v>
      </c>
      <c r="K132" s="224">
        <v>4551.8557133326985</v>
      </c>
      <c r="L132" s="224">
        <v>279.2989798587497</v>
      </c>
      <c r="M132" s="49"/>
      <c r="N132" s="246" t="str">
        <f>IF(C132="","",'OPĆI DIO'!$C$1)</f>
        <v>23815 SVEUČILIŠTE U ZADRU</v>
      </c>
      <c r="O132" s="40" t="str">
        <f t="shared" ref="O132:O195" si="33">LEFT(E132,3)</f>
        <v>323</v>
      </c>
      <c r="P132" s="40" t="str">
        <f t="shared" ref="P132:P195" si="34">LEFT(E132,2)</f>
        <v>32</v>
      </c>
      <c r="Q132" s="40" t="str">
        <f t="shared" ref="Q132:Q195" si="35">LEFT(C132,3)</f>
        <v>52</v>
      </c>
      <c r="R132" s="40" t="str">
        <f t="shared" ref="R132:R195" si="36">MID(I132,2,2)</f>
        <v>94</v>
      </c>
      <c r="S132" s="40" t="str">
        <f t="shared" ref="S132:S195" si="37">LEFT(E132,1)</f>
        <v>3</v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>08006</v>
      </c>
      <c r="B133" s="44" t="str">
        <f>IF(C133="","",VLOOKUP('OPĆI DIO'!$C$1,'OPĆI DIO'!$N$4:$W$137,9,FALSE))</f>
        <v>Sveučilišta i veleučilišta u Republici Hrvatskoj</v>
      </c>
      <c r="C133" s="50">
        <v>52</v>
      </c>
      <c r="D133" s="45" t="str">
        <f t="shared" si="29"/>
        <v>Ostale pomoći</v>
      </c>
      <c r="E133" s="50">
        <v>3299</v>
      </c>
      <c r="F133" s="45" t="str">
        <f t="shared" si="30"/>
        <v>Ostali nespomenuti rashodi poslovanja</v>
      </c>
      <c r="G133" s="324" t="s">
        <v>183</v>
      </c>
      <c r="H133" s="45" t="str">
        <f t="shared" si="31"/>
        <v>REDOVNA DJELATNOST SVEUČILIŠTA U ZADRU (IZ EVIDENCIJSKIH PRIHODA)</v>
      </c>
      <c r="I133" s="45" t="str">
        <f t="shared" si="32"/>
        <v>0942</v>
      </c>
      <c r="J133" s="224">
        <v>7061.5097157446098</v>
      </c>
      <c r="K133" s="224">
        <v>0</v>
      </c>
      <c r="L133" s="224">
        <v>0</v>
      </c>
      <c r="M133" s="49"/>
      <c r="N133" s="246" t="str">
        <f>IF(C133="","",'OPĆI DIO'!$C$1)</f>
        <v>23815 SVEUČILIŠTE U ZADRU</v>
      </c>
      <c r="O133" s="40" t="str">
        <f t="shared" si="33"/>
        <v>329</v>
      </c>
      <c r="P133" s="40" t="str">
        <f t="shared" si="34"/>
        <v>32</v>
      </c>
      <c r="Q133" s="40" t="str">
        <f t="shared" si="35"/>
        <v>52</v>
      </c>
      <c r="R133" s="40" t="str">
        <f t="shared" si="36"/>
        <v>94</v>
      </c>
      <c r="S133" s="40" t="str">
        <f t="shared" si="37"/>
        <v>3</v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>08006</v>
      </c>
      <c r="B134" s="44" t="str">
        <f>IF(C134="","",VLOOKUP('OPĆI DIO'!$C$1,'OPĆI DIO'!$N$4:$W$137,9,FALSE))</f>
        <v>Sveučilišta i veleučilišta u Republici Hrvatskoj</v>
      </c>
      <c r="C134" s="50">
        <v>52</v>
      </c>
      <c r="D134" s="45" t="str">
        <f t="shared" si="29"/>
        <v>Ostale pomoći</v>
      </c>
      <c r="E134" s="50">
        <v>3434</v>
      </c>
      <c r="F134" s="45" t="str">
        <f t="shared" si="30"/>
        <v>Ostali nespomenuti financijski rashodi</v>
      </c>
      <c r="G134" s="324" t="s">
        <v>183</v>
      </c>
      <c r="H134" s="45" t="str">
        <f t="shared" si="31"/>
        <v>REDOVNA DJELATNOST SVEUČILIŠTA U ZADRU (IZ EVIDENCIJSKIH PRIHODA)</v>
      </c>
      <c r="I134" s="45" t="str">
        <f t="shared" si="32"/>
        <v>0942</v>
      </c>
      <c r="J134" s="224">
        <v>5931.6885919872038</v>
      </c>
      <c r="K134" s="224">
        <v>0</v>
      </c>
      <c r="L134" s="224">
        <v>0</v>
      </c>
      <c r="M134" s="49"/>
      <c r="N134" s="246" t="str">
        <f>IF(C134="","",'OPĆI DIO'!$C$1)</f>
        <v>23815 SVEUČILIŠTE U ZADRU</v>
      </c>
      <c r="O134" s="40" t="str">
        <f t="shared" si="33"/>
        <v>343</v>
      </c>
      <c r="P134" s="40" t="str">
        <f t="shared" si="34"/>
        <v>34</v>
      </c>
      <c r="Q134" s="40" t="str">
        <f t="shared" si="35"/>
        <v>52</v>
      </c>
      <c r="R134" s="40" t="str">
        <f t="shared" si="36"/>
        <v>94</v>
      </c>
      <c r="S134" s="40" t="str">
        <f t="shared" si="37"/>
        <v>3</v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>08006</v>
      </c>
      <c r="B135" s="44" t="str">
        <f>IF(C135="","",VLOOKUP('OPĆI DIO'!$C$1,'OPĆI DIO'!$N$4:$W$137,9,FALSE))</f>
        <v>Sveučilišta i veleučilišta u Republici Hrvatskoj</v>
      </c>
      <c r="C135" s="50">
        <v>52</v>
      </c>
      <c r="D135" s="45" t="str">
        <f t="shared" si="29"/>
        <v>Ostale pomoći</v>
      </c>
      <c r="E135" s="50">
        <v>3721</v>
      </c>
      <c r="F135" s="45" t="str">
        <f t="shared" si="30"/>
        <v>Naknade građanima i kućanstvima u novcu</v>
      </c>
      <c r="G135" s="324" t="s">
        <v>183</v>
      </c>
      <c r="H135" s="45" t="str">
        <f t="shared" si="31"/>
        <v>REDOVNA DJELATNOST SVEUČILIŠTA U ZADRU (IZ EVIDENCIJSKIH PRIHODA)</v>
      </c>
      <c r="I135" s="45" t="str">
        <f t="shared" si="32"/>
        <v>0942</v>
      </c>
      <c r="J135" s="224">
        <v>5366.9908505432059</v>
      </c>
      <c r="K135" s="224">
        <v>0</v>
      </c>
      <c r="L135" s="224">
        <v>0</v>
      </c>
      <c r="M135" s="49"/>
      <c r="N135" s="246" t="str">
        <f>IF(C135="","",'OPĆI DIO'!$C$1)</f>
        <v>23815 SVEUČILIŠTE U ZADRU</v>
      </c>
      <c r="O135" s="40" t="str">
        <f t="shared" si="33"/>
        <v>372</v>
      </c>
      <c r="P135" s="40" t="str">
        <f t="shared" si="34"/>
        <v>37</v>
      </c>
      <c r="Q135" s="40" t="str">
        <f t="shared" si="35"/>
        <v>52</v>
      </c>
      <c r="R135" s="40" t="str">
        <f t="shared" si="36"/>
        <v>94</v>
      </c>
      <c r="S135" s="40" t="str">
        <f t="shared" si="37"/>
        <v>3</v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>08006</v>
      </c>
      <c r="B136" s="44" t="str">
        <f>IF(C136="","",VLOOKUP('OPĆI DIO'!$C$1,'OPĆI DIO'!$N$4:$W$137,9,FALSE))</f>
        <v>Sveučilišta i veleučilišta u Republici Hrvatskoj</v>
      </c>
      <c r="C136" s="50">
        <v>52</v>
      </c>
      <c r="D136" s="45" t="str">
        <f t="shared" si="29"/>
        <v>Ostale pomoći</v>
      </c>
      <c r="E136" s="50">
        <v>4241</v>
      </c>
      <c r="F136" s="45" t="str">
        <f t="shared" si="30"/>
        <v>Knjige</v>
      </c>
      <c r="G136" s="324" t="s">
        <v>183</v>
      </c>
      <c r="H136" s="45" t="str">
        <f t="shared" si="31"/>
        <v>REDOVNA DJELATNOST SVEUČILIŠTA U ZADRU (IZ EVIDENCIJSKIH PRIHODA)</v>
      </c>
      <c r="I136" s="45" t="str">
        <f t="shared" si="32"/>
        <v>0942</v>
      </c>
      <c r="J136" s="224">
        <v>7119.0776433320843</v>
      </c>
      <c r="K136" s="224">
        <v>621.89962832364438</v>
      </c>
      <c r="L136" s="224">
        <v>0</v>
      </c>
      <c r="M136" s="49"/>
      <c r="N136" s="246" t="str">
        <f>IF(C136="","",'OPĆI DIO'!$C$1)</f>
        <v>23815 SVEUČILIŠTE U ZADRU</v>
      </c>
      <c r="O136" s="40" t="str">
        <f t="shared" si="33"/>
        <v>424</v>
      </c>
      <c r="P136" s="40" t="str">
        <f t="shared" si="34"/>
        <v>42</v>
      </c>
      <c r="Q136" s="40" t="str">
        <f t="shared" si="35"/>
        <v>52</v>
      </c>
      <c r="R136" s="40" t="str">
        <f t="shared" si="36"/>
        <v>94</v>
      </c>
      <c r="S136" s="40" t="str">
        <f t="shared" si="37"/>
        <v>4</v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>08006</v>
      </c>
      <c r="B137" s="44" t="str">
        <f>IF(C137="","",VLOOKUP('OPĆI DIO'!$C$1,'OPĆI DIO'!$N$4:$W$137,9,FALSE))</f>
        <v>Sveučilišta i veleučilišta u Republici Hrvatskoj</v>
      </c>
      <c r="C137" s="50">
        <v>52</v>
      </c>
      <c r="D137" s="45" t="str">
        <f t="shared" si="29"/>
        <v>Ostale pomoći</v>
      </c>
      <c r="E137" s="50">
        <v>4242</v>
      </c>
      <c r="F137" s="45" t="str">
        <f t="shared" si="30"/>
        <v>Umjetnička djela (izložena u galerijama, muzejima i slično)</v>
      </c>
      <c r="G137" s="324" t="s">
        <v>183</v>
      </c>
      <c r="H137" s="45" t="str">
        <f t="shared" si="31"/>
        <v>REDOVNA DJELATNOST SVEUČILIŠTA U ZADRU (IZ EVIDENCIJSKIH PRIHODA)</v>
      </c>
      <c r="I137" s="45" t="str">
        <f t="shared" si="32"/>
        <v>0942</v>
      </c>
      <c r="J137" s="224">
        <v>5347.7306012024792</v>
      </c>
      <c r="K137" s="224">
        <v>0</v>
      </c>
      <c r="L137" s="224">
        <v>0</v>
      </c>
      <c r="M137" s="49"/>
      <c r="N137" s="246" t="str">
        <f>IF(C137="","",'OPĆI DIO'!$C$1)</f>
        <v>23815 SVEUČILIŠTE U ZADRU</v>
      </c>
      <c r="O137" s="40" t="str">
        <f t="shared" si="33"/>
        <v>424</v>
      </c>
      <c r="P137" s="40" t="str">
        <f t="shared" si="34"/>
        <v>42</v>
      </c>
      <c r="Q137" s="40" t="str">
        <f t="shared" si="35"/>
        <v>52</v>
      </c>
      <c r="R137" s="40" t="str">
        <f t="shared" si="36"/>
        <v>94</v>
      </c>
      <c r="S137" s="40" t="str">
        <f t="shared" si="37"/>
        <v>4</v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>08006</v>
      </c>
      <c r="B138" s="44" t="str">
        <f>IF(C138="","",VLOOKUP('OPĆI DIO'!$C$1,'OPĆI DIO'!$N$4:$W$137,9,FALSE))</f>
        <v>Sveučilišta i veleučilišta u Republici Hrvatskoj</v>
      </c>
      <c r="C138" s="50">
        <v>52</v>
      </c>
      <c r="D138" s="45" t="str">
        <f t="shared" si="29"/>
        <v>Ostale pomoći</v>
      </c>
      <c r="E138" s="50">
        <v>4262</v>
      </c>
      <c r="F138" s="45" t="str">
        <f t="shared" si="30"/>
        <v>Ulaganja u računalne programe</v>
      </c>
      <c r="G138" s="324" t="s">
        <v>183</v>
      </c>
      <c r="H138" s="45" t="str">
        <f t="shared" si="31"/>
        <v>REDOVNA DJELATNOST SVEUČILIŠTA U ZADRU (IZ EVIDENCIJSKIH PRIHODA)</v>
      </c>
      <c r="I138" s="45" t="str">
        <f t="shared" si="32"/>
        <v>0942</v>
      </c>
      <c r="J138" s="224">
        <v>12639.40561707963</v>
      </c>
      <c r="K138" s="224">
        <v>262.24683122081387</v>
      </c>
      <c r="L138" s="224">
        <v>0</v>
      </c>
      <c r="M138" s="49"/>
      <c r="N138" s="246" t="str">
        <f>IF(C138="","",'OPĆI DIO'!$C$1)</f>
        <v>23815 SVEUČILIŠTE U ZADRU</v>
      </c>
      <c r="O138" s="40" t="str">
        <f t="shared" si="33"/>
        <v>426</v>
      </c>
      <c r="P138" s="40" t="str">
        <f t="shared" si="34"/>
        <v>42</v>
      </c>
      <c r="Q138" s="40" t="str">
        <f t="shared" si="35"/>
        <v>52</v>
      </c>
      <c r="R138" s="40" t="str">
        <f t="shared" si="36"/>
        <v>94</v>
      </c>
      <c r="S138" s="40" t="str">
        <f t="shared" si="37"/>
        <v>4</v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>08006</v>
      </c>
      <c r="B139" s="44" t="str">
        <f>IF(C139="","",VLOOKUP('OPĆI DIO'!$C$1,'OPĆI DIO'!$N$4:$W$137,9,FALSE))</f>
        <v>Sveučilišta i veleučilišta u Republici Hrvatskoj</v>
      </c>
      <c r="C139" s="50">
        <v>52</v>
      </c>
      <c r="D139" s="45" t="str">
        <f t="shared" si="29"/>
        <v>Ostale pomoći</v>
      </c>
      <c r="E139" s="50">
        <v>3111</v>
      </c>
      <c r="F139" s="45" t="str">
        <f t="shared" si="30"/>
        <v>Plaće za redovan rad</v>
      </c>
      <c r="G139" s="324" t="s">
        <v>183</v>
      </c>
      <c r="H139" s="45" t="str">
        <f t="shared" si="31"/>
        <v>REDOVNA DJELATNOST SVEUČILIŠTA U ZADRU (IZ EVIDENCIJSKIH PRIHODA)</v>
      </c>
      <c r="I139" s="45" t="str">
        <f t="shared" si="32"/>
        <v>0942</v>
      </c>
      <c r="J139" s="224">
        <v>15547.975313557634</v>
      </c>
      <c r="K139" s="224">
        <v>15547.975313557634</v>
      </c>
      <c r="L139" s="224">
        <v>15547.975313557634</v>
      </c>
      <c r="M139" s="49"/>
      <c r="N139" s="246" t="str">
        <f>IF(C139="","",'OPĆI DIO'!$C$1)</f>
        <v>23815 SVEUČILIŠTE U ZADRU</v>
      </c>
      <c r="O139" s="40" t="str">
        <f t="shared" si="33"/>
        <v>311</v>
      </c>
      <c r="P139" s="40" t="str">
        <f t="shared" si="34"/>
        <v>31</v>
      </c>
      <c r="Q139" s="40" t="str">
        <f t="shared" si="35"/>
        <v>52</v>
      </c>
      <c r="R139" s="40" t="str">
        <f t="shared" si="36"/>
        <v>94</v>
      </c>
      <c r="S139" s="40" t="str">
        <f t="shared" si="37"/>
        <v>3</v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>08006</v>
      </c>
      <c r="B140" s="44" t="str">
        <f>IF(C140="","",VLOOKUP('OPĆI DIO'!$C$1,'OPĆI DIO'!$N$4:$W$137,9,FALSE))</f>
        <v>Sveučilišta i veleučilišta u Republici Hrvatskoj</v>
      </c>
      <c r="C140" s="50">
        <v>52</v>
      </c>
      <c r="D140" s="45" t="str">
        <f t="shared" si="29"/>
        <v>Ostale pomoći</v>
      </c>
      <c r="E140" s="50">
        <v>3132</v>
      </c>
      <c r="F140" s="45" t="str">
        <f t="shared" si="30"/>
        <v>Doprinosi za obvezno zdravstveno osiguranje</v>
      </c>
      <c r="G140" s="324" t="s">
        <v>183</v>
      </c>
      <c r="H140" s="45" t="str">
        <f t="shared" si="31"/>
        <v>REDOVNA DJELATNOST SVEUČILIŠTA U ZADRU (IZ EVIDENCIJSKIH PRIHODA)</v>
      </c>
      <c r="I140" s="45" t="str">
        <f t="shared" si="32"/>
        <v>0942</v>
      </c>
      <c r="J140" s="224">
        <v>2565.4164178114011</v>
      </c>
      <c r="K140" s="224">
        <v>2565.4164178114011</v>
      </c>
      <c r="L140" s="224">
        <v>2565.4164178114011</v>
      </c>
      <c r="M140" s="49"/>
      <c r="N140" s="246" t="str">
        <f>IF(C140="","",'OPĆI DIO'!$C$1)</f>
        <v>23815 SVEUČILIŠTE U ZADRU</v>
      </c>
      <c r="O140" s="40" t="str">
        <f t="shared" si="33"/>
        <v>313</v>
      </c>
      <c r="P140" s="40" t="str">
        <f t="shared" si="34"/>
        <v>31</v>
      </c>
      <c r="Q140" s="40" t="str">
        <f t="shared" si="35"/>
        <v>52</v>
      </c>
      <c r="R140" s="40" t="str">
        <f t="shared" si="36"/>
        <v>94</v>
      </c>
      <c r="S140" s="40" t="str">
        <f t="shared" si="37"/>
        <v>3</v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324"/>
      <c r="H141" s="45" t="str">
        <f t="shared" si="31"/>
        <v/>
      </c>
      <c r="I141" s="45" t="str">
        <f t="shared" si="32"/>
        <v/>
      </c>
      <c r="J141" s="224"/>
      <c r="K141" s="224"/>
      <c r="L141" s="224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>08006</v>
      </c>
      <c r="B142" s="44" t="str">
        <f>IF(C142="","",VLOOKUP('OPĆI DIO'!$C$1,'OPĆI DIO'!$N$4:$W$137,9,FALSE))</f>
        <v>Sveučilišta i veleučilišta u Republici Hrvatskoj</v>
      </c>
      <c r="C142" s="50">
        <v>61</v>
      </c>
      <c r="D142" s="45" t="str">
        <f t="shared" si="29"/>
        <v>Donacije</v>
      </c>
      <c r="E142" s="50">
        <v>3221</v>
      </c>
      <c r="F142" s="45" t="str">
        <f t="shared" si="30"/>
        <v>Uredski materijal i ostali materijalni rashodi</v>
      </c>
      <c r="G142" s="324" t="s">
        <v>183</v>
      </c>
      <c r="H142" s="45" t="str">
        <f t="shared" si="31"/>
        <v>REDOVNA DJELATNOST SVEUČILIŠTA U ZADRU (IZ EVIDENCIJSKIH PRIHODA)</v>
      </c>
      <c r="I142" s="45" t="str">
        <f t="shared" si="32"/>
        <v>0942</v>
      </c>
      <c r="J142" s="224">
        <v>500</v>
      </c>
      <c r="K142" s="224">
        <v>500</v>
      </c>
      <c r="L142" s="224">
        <v>500</v>
      </c>
      <c r="M142" s="49"/>
      <c r="N142" s="246" t="str">
        <f>IF(C142="","",'OPĆI DIO'!$C$1)</f>
        <v>23815 SVEUČILIŠTE U ZADRU</v>
      </c>
      <c r="O142" s="40" t="str">
        <f t="shared" si="33"/>
        <v>322</v>
      </c>
      <c r="P142" s="40" t="str">
        <f t="shared" si="34"/>
        <v>32</v>
      </c>
      <c r="Q142" s="40" t="str">
        <f t="shared" si="35"/>
        <v>61</v>
      </c>
      <c r="R142" s="40" t="str">
        <f t="shared" si="36"/>
        <v>94</v>
      </c>
      <c r="S142" s="40" t="str">
        <f t="shared" si="37"/>
        <v>3</v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>08006</v>
      </c>
      <c r="B143" s="44" t="str">
        <f>IF(C143="","",VLOOKUP('OPĆI DIO'!$C$1,'OPĆI DIO'!$N$4:$W$137,9,FALSE))</f>
        <v>Sveučilišta i veleučilišta u Republici Hrvatskoj</v>
      </c>
      <c r="C143" s="50">
        <v>61</v>
      </c>
      <c r="D143" s="45" t="str">
        <f t="shared" si="29"/>
        <v>Donacije</v>
      </c>
      <c r="E143" s="50">
        <v>3237</v>
      </c>
      <c r="F143" s="45" t="str">
        <f t="shared" si="30"/>
        <v>Intelektualne i osobne usluge</v>
      </c>
      <c r="G143" s="324" t="s">
        <v>183</v>
      </c>
      <c r="H143" s="45" t="str">
        <f t="shared" si="31"/>
        <v>REDOVNA DJELATNOST SVEUČILIŠTA U ZADRU (IZ EVIDENCIJSKIH PRIHODA)</v>
      </c>
      <c r="I143" s="45" t="str">
        <f t="shared" si="32"/>
        <v>0942</v>
      </c>
      <c r="J143" s="224">
        <v>1500</v>
      </c>
      <c r="K143" s="224">
        <v>1500</v>
      </c>
      <c r="L143" s="224">
        <v>1500</v>
      </c>
      <c r="M143" s="49"/>
      <c r="N143" s="246" t="str">
        <f>IF(C143="","",'OPĆI DIO'!$C$1)</f>
        <v>23815 SVEUČILIŠTE U ZADRU</v>
      </c>
      <c r="O143" s="40" t="str">
        <f t="shared" si="33"/>
        <v>323</v>
      </c>
      <c r="P143" s="40" t="str">
        <f t="shared" si="34"/>
        <v>32</v>
      </c>
      <c r="Q143" s="40" t="str">
        <f t="shared" si="35"/>
        <v>61</v>
      </c>
      <c r="R143" s="40" t="str">
        <f t="shared" si="36"/>
        <v>94</v>
      </c>
      <c r="S143" s="40" t="str">
        <f t="shared" si="37"/>
        <v>3</v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>08006</v>
      </c>
      <c r="B144" s="44" t="str">
        <f>IF(C144="","",VLOOKUP('OPĆI DIO'!$C$1,'OPĆI DIO'!$N$4:$W$137,9,FALSE))</f>
        <v>Sveučilišta i veleučilišta u Republici Hrvatskoj</v>
      </c>
      <c r="C144" s="50">
        <v>61</v>
      </c>
      <c r="D144" s="45" t="str">
        <f t="shared" si="29"/>
        <v>Donacije</v>
      </c>
      <c r="E144" s="50">
        <v>3239</v>
      </c>
      <c r="F144" s="45" t="str">
        <f t="shared" si="30"/>
        <v>Ostale usluge</v>
      </c>
      <c r="G144" s="324" t="s">
        <v>183</v>
      </c>
      <c r="H144" s="45" t="str">
        <f t="shared" si="31"/>
        <v>REDOVNA DJELATNOST SVEUČILIŠTA U ZADRU (IZ EVIDENCIJSKIH PRIHODA)</v>
      </c>
      <c r="I144" s="45" t="str">
        <f t="shared" si="32"/>
        <v>0942</v>
      </c>
      <c r="J144" s="224">
        <v>2345</v>
      </c>
      <c r="K144" s="224">
        <v>2446</v>
      </c>
      <c r="L144" s="224">
        <v>2546</v>
      </c>
      <c r="M144" s="49"/>
      <c r="N144" s="246" t="str">
        <f>IF(C144="","",'OPĆI DIO'!$C$1)</f>
        <v>23815 SVEUČILIŠTE U ZADRU</v>
      </c>
      <c r="O144" s="40" t="str">
        <f t="shared" si="33"/>
        <v>323</v>
      </c>
      <c r="P144" s="40" t="str">
        <f t="shared" si="34"/>
        <v>32</v>
      </c>
      <c r="Q144" s="40" t="str">
        <f t="shared" si="35"/>
        <v>61</v>
      </c>
      <c r="R144" s="40" t="str">
        <f t="shared" si="36"/>
        <v>94</v>
      </c>
      <c r="S144" s="40" t="str">
        <f t="shared" si="37"/>
        <v>3</v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>08006</v>
      </c>
      <c r="B145" s="44" t="str">
        <f>IF(C145="","",VLOOKUP('OPĆI DIO'!$C$1,'OPĆI DIO'!$N$4:$W$137,9,FALSE))</f>
        <v>Sveučilišta i veleučilišta u Republici Hrvatskoj</v>
      </c>
      <c r="C145" s="50">
        <v>61</v>
      </c>
      <c r="D145" s="45" t="str">
        <f t="shared" si="29"/>
        <v>Donacije</v>
      </c>
      <c r="E145" s="50">
        <v>3721</v>
      </c>
      <c r="F145" s="45" t="str">
        <f t="shared" si="30"/>
        <v>Naknade građanima i kućanstvima u novcu</v>
      </c>
      <c r="G145" s="324" t="s">
        <v>183</v>
      </c>
      <c r="H145" s="45" t="str">
        <f t="shared" si="31"/>
        <v>REDOVNA DJELATNOST SVEUČILIŠTA U ZADRU (IZ EVIDENCIJSKIH PRIHODA)</v>
      </c>
      <c r="I145" s="45" t="str">
        <f t="shared" si="32"/>
        <v>0942</v>
      </c>
      <c r="J145" s="224">
        <v>5308.9123365850419</v>
      </c>
      <c r="K145" s="224">
        <v>6636.1404207313026</v>
      </c>
      <c r="L145" s="224">
        <v>6636.1404207313026</v>
      </c>
      <c r="M145" s="49"/>
      <c r="N145" s="246" t="str">
        <f>IF(C145="","",'OPĆI DIO'!$C$1)</f>
        <v>23815 SVEUČILIŠTE U ZADRU</v>
      </c>
      <c r="O145" s="40" t="str">
        <f t="shared" si="33"/>
        <v>372</v>
      </c>
      <c r="P145" s="40" t="str">
        <f t="shared" si="34"/>
        <v>37</v>
      </c>
      <c r="Q145" s="40" t="str">
        <f t="shared" si="35"/>
        <v>61</v>
      </c>
      <c r="R145" s="40" t="str">
        <f t="shared" si="36"/>
        <v>94</v>
      </c>
      <c r="S145" s="40" t="str">
        <f t="shared" si="37"/>
        <v>3</v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324"/>
      <c r="H146" s="45" t="str">
        <f t="shared" si="31"/>
        <v/>
      </c>
      <c r="I146" s="45" t="str">
        <f t="shared" si="32"/>
        <v/>
      </c>
      <c r="J146" s="224"/>
      <c r="K146" s="224"/>
      <c r="L146" s="224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>08006</v>
      </c>
      <c r="B147" s="44" t="str">
        <f>IF(C147="","",VLOOKUP('OPĆI DIO'!$C$1,'OPĆI DIO'!$N$4:$W$137,9,FALSE))</f>
        <v>Sveučilišta i veleučilišta u Republici Hrvatskoj</v>
      </c>
      <c r="C147" s="50">
        <v>71</v>
      </c>
      <c r="D147" s="45" t="str">
        <f t="shared" si="29"/>
        <v>Prihodi od nefin. imovine i nadoknade štete s osnova osig.</v>
      </c>
      <c r="E147" s="50">
        <v>3232</v>
      </c>
      <c r="F147" s="45" t="str">
        <f t="shared" si="30"/>
        <v>Usluge tekućeg i investicijskog održavanja</v>
      </c>
      <c r="G147" s="324" t="s">
        <v>183</v>
      </c>
      <c r="H147" s="45" t="str">
        <f t="shared" si="31"/>
        <v>REDOVNA DJELATNOST SVEUČILIŠTA U ZADRU (IZ EVIDENCIJSKIH PRIHODA)</v>
      </c>
      <c r="I147" s="45" t="str">
        <f t="shared" si="32"/>
        <v>0942</v>
      </c>
      <c r="J147" s="224">
        <v>1327.2280841462605</v>
      </c>
      <c r="K147" s="224">
        <v>1990.8421262193906</v>
      </c>
      <c r="L147" s="224">
        <v>2654.4561682925209</v>
      </c>
      <c r="M147" s="49"/>
      <c r="N147" s="246" t="str">
        <f>IF(C147="","",'OPĆI DIO'!$C$1)</f>
        <v>23815 SVEUČILIŠTE U ZADRU</v>
      </c>
      <c r="O147" s="40" t="str">
        <f t="shared" si="33"/>
        <v>323</v>
      </c>
      <c r="P147" s="40" t="str">
        <f t="shared" si="34"/>
        <v>32</v>
      </c>
      <c r="Q147" s="40" t="str">
        <f t="shared" si="35"/>
        <v>71</v>
      </c>
      <c r="R147" s="40" t="str">
        <f t="shared" si="36"/>
        <v>94</v>
      </c>
      <c r="S147" s="40" t="str">
        <f t="shared" si="37"/>
        <v>3</v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324"/>
      <c r="H148" s="45" t="str">
        <f t="shared" si="31"/>
        <v/>
      </c>
      <c r="I148" s="45" t="str">
        <f t="shared" si="32"/>
        <v/>
      </c>
      <c r="J148" s="224"/>
      <c r="K148" s="224"/>
      <c r="L148" s="224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>08006</v>
      </c>
      <c r="B149" s="44" t="str">
        <f>IF(C149="","",VLOOKUP('OPĆI DIO'!$C$1,'OPĆI DIO'!$N$4:$W$137,9,FALSE))</f>
        <v>Sveučilišta i veleučilišta u Republici Hrvatskoj</v>
      </c>
      <c r="C149" s="50">
        <v>11</v>
      </c>
      <c r="D149" s="45" t="str">
        <f t="shared" si="29"/>
        <v>Opći prihodi i primici</v>
      </c>
      <c r="E149" s="50">
        <v>3111</v>
      </c>
      <c r="F149" s="45" t="str">
        <f t="shared" si="30"/>
        <v>Plaće za redovan rad</v>
      </c>
      <c r="G149" s="324" t="s">
        <v>1432</v>
      </c>
      <c r="H149" s="45" t="str">
        <f t="shared" si="31"/>
        <v>PRAVOMOĆNE SUDSKE PRESUDE</v>
      </c>
      <c r="I149" s="45" t="str">
        <f t="shared" si="32"/>
        <v>0942</v>
      </c>
      <c r="J149" s="224">
        <v>25105</v>
      </c>
      <c r="K149" s="224">
        <v>5105</v>
      </c>
      <c r="L149" s="224">
        <v>0</v>
      </c>
      <c r="M149" s="49"/>
      <c r="N149" s="246" t="str">
        <f>IF(C149="","",'OPĆI DIO'!$C$1)</f>
        <v>23815 SVEUČILIŠTE U ZADRU</v>
      </c>
      <c r="O149" s="40" t="str">
        <f t="shared" si="33"/>
        <v>311</v>
      </c>
      <c r="P149" s="40" t="str">
        <f t="shared" si="34"/>
        <v>31</v>
      </c>
      <c r="Q149" s="40" t="str">
        <f t="shared" si="35"/>
        <v>11</v>
      </c>
      <c r="R149" s="40" t="str">
        <f t="shared" si="36"/>
        <v>94</v>
      </c>
      <c r="S149" s="40" t="str">
        <f t="shared" si="37"/>
        <v>3</v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>08006</v>
      </c>
      <c r="B150" s="44" t="str">
        <f>IF(C150="","",VLOOKUP('OPĆI DIO'!$C$1,'OPĆI DIO'!$N$4:$W$137,9,FALSE))</f>
        <v>Sveučilišta i veleučilišta u Republici Hrvatskoj</v>
      </c>
      <c r="C150" s="50">
        <v>11</v>
      </c>
      <c r="D150" s="45" t="str">
        <f t="shared" si="29"/>
        <v>Opći prihodi i primici</v>
      </c>
      <c r="E150" s="50">
        <v>3211</v>
      </c>
      <c r="F150" s="45" t="str">
        <f t="shared" si="30"/>
        <v>Službena putovanja</v>
      </c>
      <c r="G150" s="324" t="s">
        <v>671</v>
      </c>
      <c r="H150" s="45" t="str">
        <f t="shared" si="31"/>
        <v>REKTORSKI ZBOR</v>
      </c>
      <c r="I150" s="45" t="str">
        <f t="shared" si="32"/>
        <v>0942</v>
      </c>
      <c r="J150" s="224">
        <v>0</v>
      </c>
      <c r="K150" s="224">
        <v>0</v>
      </c>
      <c r="L150" s="224">
        <v>15927</v>
      </c>
      <c r="M150" s="49"/>
      <c r="N150" s="246" t="str">
        <f>IF(C150="","",'OPĆI DIO'!$C$1)</f>
        <v>23815 SVEUČILIŠTE U ZADRU</v>
      </c>
      <c r="O150" s="40" t="str">
        <f t="shared" si="33"/>
        <v>321</v>
      </c>
      <c r="P150" s="40" t="str">
        <f t="shared" si="34"/>
        <v>32</v>
      </c>
      <c r="Q150" s="40" t="str">
        <f t="shared" si="35"/>
        <v>11</v>
      </c>
      <c r="R150" s="40" t="str">
        <f t="shared" si="36"/>
        <v>94</v>
      </c>
      <c r="S150" s="40" t="str">
        <f t="shared" si="37"/>
        <v>3</v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324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324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324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324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324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324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324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324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324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324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324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324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324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324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324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324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324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72" activePane="bottomLeft" state="frozen"/>
      <selection pane="bottomLeft" activeCell="H3" sqref="H3:H91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6" t="s">
        <v>656</v>
      </c>
      <c r="B1" s="386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50">
        <v>52</v>
      </c>
      <c r="B3" s="45" t="str">
        <f t="shared" ref="B3" si="0">IFERROR(VLOOKUP(A3,$V$6:$W$23,2,FALSE),"")</f>
        <v>Ostale pomoći</v>
      </c>
      <c r="C3" s="327">
        <v>3111</v>
      </c>
      <c r="D3" s="45" t="str">
        <f>IFERROR(VLOOKUP(C3,$Y$5:$AA$129,2,FALSE),"")</f>
        <v>Plaće za redovan rad</v>
      </c>
      <c r="E3" s="324" t="s">
        <v>4270</v>
      </c>
      <c r="F3" s="45" t="str">
        <f>IFERROR(VLOOKUP(E3,$AE$6:$AF$1090,2,FALSE),"")</f>
        <v>LIFE21-ENV-IT-LIFE MICROFIGHTER</v>
      </c>
      <c r="G3" s="45" t="str">
        <f>IFERROR(VLOOKUP(E3,$AE$6:$AH$1090,4,FALSE),"")</f>
        <v>0942</v>
      </c>
      <c r="H3" s="224">
        <v>57008.83</v>
      </c>
      <c r="I3" s="224">
        <v>57008.83</v>
      </c>
      <c r="J3" s="224">
        <v>0</v>
      </c>
      <c r="K3" s="93"/>
      <c r="L3" s="92"/>
      <c r="M3" s="92"/>
      <c r="N3" s="93" t="s">
        <v>4826</v>
      </c>
      <c r="O3" s="218"/>
      <c r="P3" s="49"/>
      <c r="Q3" s="246" t="str">
        <f>IF(C3="","",'OPĆI DIO'!$C$1)</f>
        <v>23815 SVEUČILIŠTE U ZADRU</v>
      </c>
      <c r="R3" s="40" t="str">
        <f>LEFT(C3,3)</f>
        <v>311</v>
      </c>
      <c r="S3" s="40" t="str">
        <f>LEFT(C3,2)</f>
        <v>31</v>
      </c>
      <c r="T3" s="40" t="str">
        <f>MID(G3,2,2)</f>
        <v>94</v>
      </c>
      <c r="U3" s="40" t="str">
        <f>LEFT(C3,1)</f>
        <v>3</v>
      </c>
    </row>
    <row r="4" spans="1:34">
      <c r="A4" s="50">
        <v>52</v>
      </c>
      <c r="B4" s="45" t="str">
        <f t="shared" ref="B4:B67" si="1">IFERROR(VLOOKUP(A4,$V$6:$W$23,2,FALSE),"")</f>
        <v>Ostale pomoći</v>
      </c>
      <c r="C4" s="327">
        <v>3132</v>
      </c>
      <c r="D4" s="45" t="str">
        <f t="shared" ref="D4:D67" si="2">IFERROR(VLOOKUP(C4,$Y$5:$AA$129,2,FALSE),"")</f>
        <v>Doprinosi za obvezno zdravstveno osiguranje</v>
      </c>
      <c r="E4" s="324" t="s">
        <v>4270</v>
      </c>
      <c r="F4" s="45" t="str">
        <f t="shared" ref="F4:F67" si="3">IFERROR(VLOOKUP(E4,$AE$6:$AF$1090,2,FALSE),"")</f>
        <v>LIFE21-ENV-IT-LIFE MICROFIGHTER</v>
      </c>
      <c r="G4" s="45" t="str">
        <f t="shared" ref="G4:G67" si="4">IFERROR(VLOOKUP(E4,$AE$6:$AH$1090,4,FALSE),"")</f>
        <v>0942</v>
      </c>
      <c r="H4" s="224">
        <v>9406.4569500000016</v>
      </c>
      <c r="I4" s="224">
        <v>9406.4569500000016</v>
      </c>
      <c r="J4" s="224">
        <v>0</v>
      </c>
      <c r="K4" s="93"/>
      <c r="L4" s="92"/>
      <c r="M4" s="92"/>
      <c r="N4" s="93"/>
      <c r="O4" s="218"/>
      <c r="P4" s="49"/>
      <c r="Q4" s="246" t="str">
        <f>IF(C4="","",'OPĆI DIO'!$C$1)</f>
        <v>23815 SVEUČILIŠTE U ZADRU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50">
        <v>52</v>
      </c>
      <c r="B5" s="45" t="str">
        <f t="shared" si="1"/>
        <v>Ostale pomoći</v>
      </c>
      <c r="C5" s="327">
        <v>3211</v>
      </c>
      <c r="D5" s="45" t="str">
        <f t="shared" si="2"/>
        <v>Službena putovanja</v>
      </c>
      <c r="E5" s="324" t="s">
        <v>4270</v>
      </c>
      <c r="F5" s="45" t="str">
        <f t="shared" si="3"/>
        <v>LIFE21-ENV-IT-LIFE MICROFIGHTER</v>
      </c>
      <c r="G5" s="45" t="str">
        <f t="shared" si="4"/>
        <v>0942</v>
      </c>
      <c r="H5" s="224">
        <v>3000</v>
      </c>
      <c r="I5" s="224">
        <v>3000</v>
      </c>
      <c r="J5" s="224">
        <v>0</v>
      </c>
      <c r="K5" s="93"/>
      <c r="L5" s="92"/>
      <c r="M5" s="92"/>
      <c r="N5" s="93"/>
      <c r="O5" s="218"/>
      <c r="P5" s="49"/>
      <c r="Q5" s="246" t="str">
        <f>IF(C5="","",'OPĆI DIO'!$C$1)</f>
        <v>23815 SVEUČILIŠTE U ZADRU</v>
      </c>
      <c r="R5" s="40" t="str">
        <f t="shared" si="5"/>
        <v>321</v>
      </c>
      <c r="S5" s="40" t="str">
        <f t="shared" si="6"/>
        <v>32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50">
        <v>52</v>
      </c>
      <c r="B6" s="45" t="str">
        <f t="shared" si="1"/>
        <v>Ostale pomoći</v>
      </c>
      <c r="C6" s="327">
        <v>3221</v>
      </c>
      <c r="D6" s="45" t="str">
        <f t="shared" si="2"/>
        <v>Uredski materijal i ostali materijalni rashodi</v>
      </c>
      <c r="E6" s="324" t="s">
        <v>4270</v>
      </c>
      <c r="F6" s="45" t="str">
        <f t="shared" si="3"/>
        <v>LIFE21-ENV-IT-LIFE MICROFIGHTER</v>
      </c>
      <c r="G6" s="45" t="str">
        <f t="shared" si="4"/>
        <v>0942</v>
      </c>
      <c r="H6" s="224">
        <v>1676.69</v>
      </c>
      <c r="I6" s="224">
        <v>1676.69</v>
      </c>
      <c r="J6" s="224">
        <v>0</v>
      </c>
      <c r="K6" s="93"/>
      <c r="L6" s="92"/>
      <c r="M6" s="92"/>
      <c r="N6" s="93"/>
      <c r="O6" s="218"/>
      <c r="P6" s="49"/>
      <c r="Q6" s="246" t="str">
        <f>IF(C6="","",'OPĆI DIO'!$C$1)</f>
        <v>23815 SVEUČILIŠTE U ZADRU</v>
      </c>
      <c r="R6" s="40" t="str">
        <f t="shared" si="5"/>
        <v>322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50">
        <v>52</v>
      </c>
      <c r="B7" s="45" t="str">
        <f t="shared" si="1"/>
        <v>Ostale pomoći</v>
      </c>
      <c r="C7" s="327">
        <v>3239</v>
      </c>
      <c r="D7" s="45" t="str">
        <f t="shared" si="2"/>
        <v>Ostale usluge</v>
      </c>
      <c r="E7" s="324" t="s">
        <v>4270</v>
      </c>
      <c r="F7" s="45" t="str">
        <f t="shared" si="3"/>
        <v>LIFE21-ENV-IT-LIFE MICROFIGHTER</v>
      </c>
      <c r="G7" s="45" t="str">
        <f t="shared" si="4"/>
        <v>0942</v>
      </c>
      <c r="H7" s="224">
        <v>17500</v>
      </c>
      <c r="I7" s="224">
        <v>10000</v>
      </c>
      <c r="J7" s="224">
        <v>0</v>
      </c>
      <c r="K7" s="93"/>
      <c r="L7" s="92"/>
      <c r="M7" s="92"/>
      <c r="N7" s="93"/>
      <c r="O7" s="218"/>
      <c r="P7" s="49"/>
      <c r="Q7" s="246" t="str">
        <f>IF(C7="","",'OPĆI DIO'!$C$1)</f>
        <v>23815 SVEUČILIŠTE U ZADRU</v>
      </c>
      <c r="R7" s="40" t="str">
        <f t="shared" si="5"/>
        <v>323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50"/>
      <c r="B8" s="45" t="str">
        <f t="shared" si="1"/>
        <v/>
      </c>
      <c r="C8" s="327"/>
      <c r="D8" s="45" t="str">
        <f t="shared" si="2"/>
        <v/>
      </c>
      <c r="E8" s="324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50">
        <v>51</v>
      </c>
      <c r="B9" s="45" t="str">
        <f t="shared" si="1"/>
        <v>Pomoći EU</v>
      </c>
      <c r="C9" s="327">
        <v>3111</v>
      </c>
      <c r="D9" s="45" t="str">
        <f t="shared" si="2"/>
        <v>Plaće za redovan rad</v>
      </c>
      <c r="E9" s="324" t="s">
        <v>4274</v>
      </c>
      <c r="F9" s="45" t="str">
        <f t="shared" si="3"/>
        <v>DIAMAS</v>
      </c>
      <c r="G9" s="45" t="str">
        <f t="shared" si="4"/>
        <v>0942</v>
      </c>
      <c r="H9" s="224">
        <v>17226.66</v>
      </c>
      <c r="I9" s="224">
        <v>17226.68</v>
      </c>
      <c r="J9" s="224">
        <v>0</v>
      </c>
      <c r="K9" s="93" t="s">
        <v>4275</v>
      </c>
      <c r="L9" s="92" t="s">
        <v>4827</v>
      </c>
      <c r="M9" s="92" t="s">
        <v>4828</v>
      </c>
      <c r="N9" s="93" t="s">
        <v>4829</v>
      </c>
      <c r="O9" s="218"/>
      <c r="P9" s="49"/>
      <c r="Q9" s="246" t="str">
        <f>IF(C9="","",'OPĆI DIO'!$C$1)</f>
        <v>23815 SVEUČILIŠTE U ZADRU</v>
      </c>
      <c r="R9" s="40" t="str">
        <f t="shared" si="5"/>
        <v>311</v>
      </c>
      <c r="S9" s="40" t="str">
        <f t="shared" si="6"/>
        <v>31</v>
      </c>
      <c r="T9" s="40" t="str">
        <f t="shared" si="7"/>
        <v>94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50">
        <v>51</v>
      </c>
      <c r="B10" s="45" t="str">
        <f t="shared" si="1"/>
        <v>Pomoći EU</v>
      </c>
      <c r="C10" s="327">
        <v>3132</v>
      </c>
      <c r="D10" s="45" t="str">
        <f t="shared" si="2"/>
        <v>Doprinosi za obvezno zdravstveno osiguranje</v>
      </c>
      <c r="E10" s="324" t="s">
        <v>4274</v>
      </c>
      <c r="F10" s="45" t="str">
        <f t="shared" si="3"/>
        <v>DIAMAS</v>
      </c>
      <c r="G10" s="45" t="str">
        <f t="shared" si="4"/>
        <v>0942</v>
      </c>
      <c r="H10" s="224">
        <v>2842.3989000000001</v>
      </c>
      <c r="I10" s="224">
        <v>2842.4022</v>
      </c>
      <c r="J10" s="224">
        <v>0</v>
      </c>
      <c r="K10" s="93" t="s">
        <v>4275</v>
      </c>
      <c r="L10" s="92"/>
      <c r="M10" s="92"/>
      <c r="N10" s="93"/>
      <c r="O10" s="218"/>
      <c r="P10" s="49"/>
      <c r="Q10" s="246" t="str">
        <f>IF(C10="","",'OPĆI DIO'!$C$1)</f>
        <v>23815 SVEUČILIŠTE U ZADRU</v>
      </c>
      <c r="R10" s="40" t="str">
        <f t="shared" si="5"/>
        <v>313</v>
      </c>
      <c r="S10" s="40" t="str">
        <f t="shared" si="6"/>
        <v>31</v>
      </c>
      <c r="T10" s="40" t="str">
        <f t="shared" si="7"/>
        <v>94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50">
        <v>51</v>
      </c>
      <c r="B11" s="45" t="str">
        <f t="shared" si="1"/>
        <v>Pomoći EU</v>
      </c>
      <c r="C11" s="327">
        <v>3211</v>
      </c>
      <c r="D11" s="45" t="str">
        <f t="shared" si="2"/>
        <v>Službena putovanja</v>
      </c>
      <c r="E11" s="324" t="s">
        <v>4274</v>
      </c>
      <c r="F11" s="45" t="str">
        <f t="shared" si="3"/>
        <v>DIAMAS</v>
      </c>
      <c r="G11" s="45" t="str">
        <f t="shared" si="4"/>
        <v>0942</v>
      </c>
      <c r="H11" s="224">
        <v>1000</v>
      </c>
      <c r="I11" s="224">
        <v>1000</v>
      </c>
      <c r="J11" s="224">
        <v>0</v>
      </c>
      <c r="K11" s="93" t="s">
        <v>4275</v>
      </c>
      <c r="L11" s="92"/>
      <c r="M11" s="92"/>
      <c r="N11" s="93"/>
      <c r="O11" s="218"/>
      <c r="P11" s="49"/>
      <c r="Q11" s="246" t="str">
        <f>IF(C11="","",'OPĆI DIO'!$C$1)</f>
        <v>23815 SVEUČILIŠTE U ZADRU</v>
      </c>
      <c r="R11" s="40" t="str">
        <f t="shared" si="5"/>
        <v>321</v>
      </c>
      <c r="S11" s="40" t="str">
        <f t="shared" si="6"/>
        <v>32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50"/>
      <c r="B12" s="45" t="str">
        <f t="shared" si="1"/>
        <v/>
      </c>
      <c r="C12" s="327"/>
      <c r="D12" s="45" t="str">
        <f t="shared" si="2"/>
        <v/>
      </c>
      <c r="E12" s="324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50">
        <v>51</v>
      </c>
      <c r="B13" s="45" t="str">
        <f t="shared" si="1"/>
        <v>Pomoći EU</v>
      </c>
      <c r="C13" s="327">
        <v>3111</v>
      </c>
      <c r="D13" s="45" t="str">
        <f t="shared" si="2"/>
        <v>Plaće za redovan rad</v>
      </c>
      <c r="E13" s="324" t="s">
        <v>4276</v>
      </c>
      <c r="F13" s="45" t="str">
        <f t="shared" si="3"/>
        <v>CRAFT-OA</v>
      </c>
      <c r="G13" s="45" t="str">
        <f t="shared" si="4"/>
        <v>0942</v>
      </c>
      <c r="H13" s="224">
        <v>26000</v>
      </c>
      <c r="I13" s="224">
        <v>24000</v>
      </c>
      <c r="J13" s="224">
        <v>0</v>
      </c>
      <c r="K13" s="93" t="s">
        <v>4277</v>
      </c>
      <c r="L13" s="92" t="s">
        <v>4827</v>
      </c>
      <c r="M13" s="92" t="s">
        <v>4830</v>
      </c>
      <c r="N13" s="93" t="s">
        <v>4831</v>
      </c>
      <c r="O13" s="218"/>
      <c r="P13" s="49"/>
      <c r="Q13" s="246" t="str">
        <f>IF(C13="","",'OPĆI DIO'!$C$1)</f>
        <v>23815 SVEUČILIŠTE U ZADRU</v>
      </c>
      <c r="R13" s="40" t="str">
        <f t="shared" si="5"/>
        <v>311</v>
      </c>
      <c r="S13" s="40" t="str">
        <f t="shared" si="6"/>
        <v>31</v>
      </c>
      <c r="T13" s="40" t="str">
        <f t="shared" si="7"/>
        <v>94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50">
        <v>51</v>
      </c>
      <c r="B14" s="45" t="str">
        <f t="shared" si="1"/>
        <v>Pomoći EU</v>
      </c>
      <c r="C14" s="327">
        <v>3132</v>
      </c>
      <c r="D14" s="45" t="str">
        <f t="shared" si="2"/>
        <v>Doprinosi za obvezno zdravstveno osiguranje</v>
      </c>
      <c r="E14" s="324" t="s">
        <v>4276</v>
      </c>
      <c r="F14" s="45" t="str">
        <f t="shared" si="3"/>
        <v>CRAFT-OA</v>
      </c>
      <c r="G14" s="45" t="str">
        <f t="shared" si="4"/>
        <v>0942</v>
      </c>
      <c r="H14" s="224">
        <v>4290</v>
      </c>
      <c r="I14" s="224">
        <v>3960</v>
      </c>
      <c r="J14" s="224">
        <v>0</v>
      </c>
      <c r="K14" s="93" t="s">
        <v>4277</v>
      </c>
      <c r="L14" s="92"/>
      <c r="M14" s="92"/>
      <c r="N14" s="93"/>
      <c r="O14" s="218"/>
      <c r="P14" s="49"/>
      <c r="Q14" s="246" t="str">
        <f>IF(C14="","",'OPĆI DIO'!$C$1)</f>
        <v>23815 SVEUČILIŠTE U ZADRU</v>
      </c>
      <c r="R14" s="40" t="str">
        <f t="shared" si="5"/>
        <v>313</v>
      </c>
      <c r="S14" s="40" t="str">
        <f t="shared" si="6"/>
        <v>31</v>
      </c>
      <c r="T14" s="40" t="str">
        <f t="shared" si="7"/>
        <v>94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50">
        <v>51</v>
      </c>
      <c r="B15" s="45" t="str">
        <f t="shared" si="1"/>
        <v>Pomoći EU</v>
      </c>
      <c r="C15" s="327">
        <v>3211</v>
      </c>
      <c r="D15" s="45" t="str">
        <f t="shared" si="2"/>
        <v>Službena putovanja</v>
      </c>
      <c r="E15" s="324" t="s">
        <v>4276</v>
      </c>
      <c r="F15" s="45" t="str">
        <f t="shared" si="3"/>
        <v>CRAFT-OA</v>
      </c>
      <c r="G15" s="45" t="str">
        <f t="shared" si="4"/>
        <v>0942</v>
      </c>
      <c r="H15" s="224">
        <v>1400</v>
      </c>
      <c r="I15" s="224">
        <v>1200</v>
      </c>
      <c r="J15" s="224">
        <v>0</v>
      </c>
      <c r="K15" s="93" t="s">
        <v>4277</v>
      </c>
      <c r="L15" s="92"/>
      <c r="M15" s="92"/>
      <c r="N15" s="93"/>
      <c r="O15" s="218"/>
      <c r="P15" s="49"/>
      <c r="Q15" s="246" t="str">
        <f>IF(C15="","",'OPĆI DIO'!$C$1)</f>
        <v>23815 SVEUČILIŠTE U ZADRU</v>
      </c>
      <c r="R15" s="40" t="str">
        <f t="shared" si="5"/>
        <v>321</v>
      </c>
      <c r="S15" s="40" t="str">
        <f t="shared" si="6"/>
        <v>32</v>
      </c>
      <c r="T15" s="40" t="str">
        <f t="shared" si="7"/>
        <v>94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50"/>
      <c r="B16" s="45" t="str">
        <f t="shared" si="1"/>
        <v/>
      </c>
      <c r="C16" s="327"/>
      <c r="D16" s="45" t="str">
        <f t="shared" si="2"/>
        <v/>
      </c>
      <c r="E16" s="324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50">
        <v>52</v>
      </c>
      <c r="B17" s="45" t="str">
        <f t="shared" si="1"/>
        <v>Ostale pomoći</v>
      </c>
      <c r="C17" s="327">
        <v>3111</v>
      </c>
      <c r="D17" s="45" t="str">
        <f t="shared" si="2"/>
        <v>Plaće za redovan rad</v>
      </c>
      <c r="E17" s="324" t="s">
        <v>1066</v>
      </c>
      <c r="F17" s="45" t="str">
        <f t="shared" si="3"/>
        <v>ERASMUS+ KA1- mobilnost u visokom obrazovanju</v>
      </c>
      <c r="G17" s="45" t="str">
        <f t="shared" si="4"/>
        <v>0942</v>
      </c>
      <c r="H17" s="224">
        <v>44338.217569694461</v>
      </c>
      <c r="I17" s="224">
        <v>9837.9461193995321</v>
      </c>
      <c r="J17" s="224">
        <v>0</v>
      </c>
      <c r="K17" s="93"/>
      <c r="L17" s="92"/>
      <c r="M17" s="92"/>
      <c r="N17" s="93"/>
      <c r="O17" s="218"/>
      <c r="P17" s="49"/>
      <c r="Q17" s="246" t="str">
        <f>IF(C17="","",'OPĆI DIO'!$C$1)</f>
        <v>23815 SVEUČILIŠTE U ZADRU</v>
      </c>
      <c r="R17" s="40" t="str">
        <f t="shared" si="5"/>
        <v>311</v>
      </c>
      <c r="S17" s="40" t="str">
        <f t="shared" si="6"/>
        <v>31</v>
      </c>
      <c r="T17" s="40" t="str">
        <f t="shared" si="7"/>
        <v>94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50">
        <v>52</v>
      </c>
      <c r="B18" s="45" t="str">
        <f t="shared" si="1"/>
        <v>Ostale pomoći</v>
      </c>
      <c r="C18" s="327">
        <v>3132</v>
      </c>
      <c r="D18" s="45" t="str">
        <f t="shared" si="2"/>
        <v>Doprinosi za obvezno zdravstveno osiguranje</v>
      </c>
      <c r="E18" s="324" t="s">
        <v>1066</v>
      </c>
      <c r="F18" s="45" t="str">
        <f t="shared" si="3"/>
        <v>ERASMUS+ KA1- mobilnost u visokom obrazovanju</v>
      </c>
      <c r="G18" s="45" t="str">
        <f t="shared" si="4"/>
        <v>0942</v>
      </c>
      <c r="H18" s="224">
        <v>7315.8058989995861</v>
      </c>
      <c r="I18" s="224">
        <v>1623.2611097009228</v>
      </c>
      <c r="J18" s="224">
        <v>0</v>
      </c>
      <c r="K18" s="93"/>
      <c r="L18" s="92"/>
      <c r="M18" s="92"/>
      <c r="N18" s="93"/>
      <c r="O18" s="218"/>
      <c r="P18" s="49"/>
      <c r="Q18" s="246" t="str">
        <f>IF(C18="","",'OPĆI DIO'!$C$1)</f>
        <v>23815 SVEUČILIŠTE U ZADRU</v>
      </c>
      <c r="R18" s="40" t="str">
        <f t="shared" si="5"/>
        <v>313</v>
      </c>
      <c r="S18" s="40" t="str">
        <f t="shared" si="6"/>
        <v>31</v>
      </c>
      <c r="T18" s="40" t="str">
        <f t="shared" si="7"/>
        <v>94</v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50">
        <v>52</v>
      </c>
      <c r="B19" s="45" t="str">
        <f t="shared" si="1"/>
        <v>Ostale pomoći</v>
      </c>
      <c r="C19" s="327">
        <v>3121</v>
      </c>
      <c r="D19" s="45" t="str">
        <f t="shared" si="2"/>
        <v>Ostali rashodi za zaposlene</v>
      </c>
      <c r="E19" s="324" t="s">
        <v>1066</v>
      </c>
      <c r="F19" s="45" t="str">
        <f t="shared" si="3"/>
        <v>ERASMUS+ KA1- mobilnost u visokom obrazovanju</v>
      </c>
      <c r="G19" s="45" t="str">
        <f t="shared" si="4"/>
        <v>0942</v>
      </c>
      <c r="H19" s="224">
        <v>14710.136531305965</v>
      </c>
      <c r="I19" s="224">
        <v>3263.9456102744743</v>
      </c>
      <c r="J19" s="224">
        <v>0</v>
      </c>
      <c r="K19" s="93"/>
      <c r="L19" s="92"/>
      <c r="M19" s="92"/>
      <c r="N19" s="93"/>
      <c r="O19" s="218"/>
      <c r="P19" s="49"/>
      <c r="Q19" s="246" t="str">
        <f>IF(C19="","",'OPĆI DIO'!$C$1)</f>
        <v>23815 SVEUČILIŠTE U ZADRU</v>
      </c>
      <c r="R19" s="40" t="str">
        <f t="shared" si="5"/>
        <v>312</v>
      </c>
      <c r="S19" s="40" t="str">
        <f t="shared" si="6"/>
        <v>31</v>
      </c>
      <c r="T19" s="40" t="str">
        <f t="shared" si="7"/>
        <v>94</v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50">
        <v>52</v>
      </c>
      <c r="B20" s="45" t="str">
        <f t="shared" si="1"/>
        <v>Ostale pomoći</v>
      </c>
      <c r="C20" s="327">
        <v>3211</v>
      </c>
      <c r="D20" s="45" t="str">
        <f t="shared" si="2"/>
        <v>Službena putovanja</v>
      </c>
      <c r="E20" s="324" t="s">
        <v>1066</v>
      </c>
      <c r="F20" s="45" t="str">
        <f t="shared" si="3"/>
        <v>ERASMUS+ KA1- mobilnost u visokom obrazovanju</v>
      </c>
      <c r="G20" s="45" t="str">
        <f t="shared" si="4"/>
        <v>0942</v>
      </c>
      <c r="H20" s="224">
        <v>21180.05</v>
      </c>
      <c r="I20" s="224">
        <v>4699.5166275833662</v>
      </c>
      <c r="J20" s="224">
        <v>0</v>
      </c>
      <c r="K20" s="93"/>
      <c r="L20" s="92"/>
      <c r="M20" s="92"/>
      <c r="N20" s="93"/>
      <c r="O20" s="218"/>
      <c r="P20" s="49"/>
      <c r="Q20" s="246" t="str">
        <f>IF(C20="","",'OPĆI DIO'!$C$1)</f>
        <v>23815 SVEUČILIŠTE U ZADRU</v>
      </c>
      <c r="R20" s="40" t="str">
        <f t="shared" si="5"/>
        <v>321</v>
      </c>
      <c r="S20" s="40" t="str">
        <f t="shared" si="6"/>
        <v>32</v>
      </c>
      <c r="T20" s="40" t="str">
        <f t="shared" si="7"/>
        <v>94</v>
      </c>
      <c r="U20" s="40" t="str">
        <f t="shared" si="8"/>
        <v>3</v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50">
        <v>52</v>
      </c>
      <c r="B21" s="45" t="str">
        <f t="shared" si="1"/>
        <v>Ostale pomoći</v>
      </c>
      <c r="C21" s="327">
        <v>3212</v>
      </c>
      <c r="D21" s="45" t="str">
        <f t="shared" si="2"/>
        <v>Naknade za prijevoz, za rad na terenu i odvojeni život</v>
      </c>
      <c r="E21" s="324" t="s">
        <v>1066</v>
      </c>
      <c r="F21" s="45" t="str">
        <f t="shared" si="3"/>
        <v>ERASMUS+ KA1- mobilnost u visokom obrazovanju</v>
      </c>
      <c r="G21" s="45" t="str">
        <f t="shared" si="4"/>
        <v>0942</v>
      </c>
      <c r="H21" s="224">
        <v>974.28219999999999</v>
      </c>
      <c r="I21" s="224">
        <v>216.17774268042345</v>
      </c>
      <c r="J21" s="224">
        <v>0</v>
      </c>
      <c r="K21" s="93"/>
      <c r="L21" s="92"/>
      <c r="M21" s="92"/>
      <c r="N21" s="93"/>
      <c r="O21" s="218"/>
      <c r="P21" s="49"/>
      <c r="Q21" s="246" t="str">
        <f>IF(C21="","",'OPĆI DIO'!$C$1)</f>
        <v>23815 SVEUČILIŠTE U ZADRU</v>
      </c>
      <c r="R21" s="40" t="str">
        <f t="shared" si="5"/>
        <v>321</v>
      </c>
      <c r="S21" s="40" t="str">
        <f t="shared" si="6"/>
        <v>32</v>
      </c>
      <c r="T21" s="40" t="str">
        <f t="shared" si="7"/>
        <v>94</v>
      </c>
      <c r="U21" s="40" t="str">
        <f t="shared" si="8"/>
        <v>3</v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50">
        <v>52</v>
      </c>
      <c r="B22" s="45" t="str">
        <f t="shared" si="1"/>
        <v>Ostale pomoći</v>
      </c>
      <c r="C22" s="327">
        <v>3214</v>
      </c>
      <c r="D22" s="45" t="str">
        <f t="shared" si="2"/>
        <v>Ostale naknade troškova zaposlenima</v>
      </c>
      <c r="E22" s="324" t="s">
        <v>1066</v>
      </c>
      <c r="F22" s="45" t="str">
        <f t="shared" si="3"/>
        <v>ERASMUS+ KA1- mobilnost u visokom obrazovanju</v>
      </c>
      <c r="G22" s="45" t="str">
        <f t="shared" si="4"/>
        <v>0942</v>
      </c>
      <c r="H22" s="224">
        <v>9255.6808999999994</v>
      </c>
      <c r="I22" s="224">
        <v>2053.6885554640226</v>
      </c>
      <c r="J22" s="224">
        <v>0</v>
      </c>
      <c r="K22" s="93"/>
      <c r="L22" s="92"/>
      <c r="M22" s="92"/>
      <c r="N22" s="93"/>
      <c r="O22" s="218"/>
      <c r="P22" s="49"/>
      <c r="Q22" s="246" t="str">
        <f>IF(C22="","",'OPĆI DIO'!$C$1)</f>
        <v>23815 SVEUČILIŠTE U ZADRU</v>
      </c>
      <c r="R22" s="40" t="str">
        <f t="shared" si="5"/>
        <v>321</v>
      </c>
      <c r="S22" s="40" t="str">
        <f t="shared" si="6"/>
        <v>32</v>
      </c>
      <c r="T22" s="40" t="str">
        <f t="shared" si="7"/>
        <v>94</v>
      </c>
      <c r="U22" s="40" t="str">
        <f t="shared" si="8"/>
        <v>3</v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50">
        <v>52</v>
      </c>
      <c r="B23" s="45" t="str">
        <f t="shared" si="1"/>
        <v>Ostale pomoći</v>
      </c>
      <c r="C23" s="327">
        <v>3221</v>
      </c>
      <c r="D23" s="45" t="str">
        <f t="shared" si="2"/>
        <v>Uredski materijal i ostali materijalni rashodi</v>
      </c>
      <c r="E23" s="324" t="s">
        <v>1066</v>
      </c>
      <c r="F23" s="45" t="str">
        <f t="shared" si="3"/>
        <v>ERASMUS+ KA1- mobilnost u visokom obrazovanju</v>
      </c>
      <c r="G23" s="45" t="str">
        <f t="shared" si="4"/>
        <v>0942</v>
      </c>
      <c r="H23" s="224">
        <v>12178.5275</v>
      </c>
      <c r="I23" s="224">
        <v>2702.2217835052929</v>
      </c>
      <c r="J23" s="224">
        <v>0</v>
      </c>
      <c r="K23" s="93"/>
      <c r="L23" s="92"/>
      <c r="M23" s="92"/>
      <c r="N23" s="93"/>
      <c r="O23" s="218"/>
      <c r="P23" s="49"/>
      <c r="Q23" s="246" t="str">
        <f>IF(C23="","",'OPĆI DIO'!$C$1)</f>
        <v>23815 SVEUČILIŠTE U ZADRU</v>
      </c>
      <c r="R23" s="40" t="str">
        <f t="shared" si="5"/>
        <v>322</v>
      </c>
      <c r="S23" s="40" t="str">
        <f t="shared" si="6"/>
        <v>32</v>
      </c>
      <c r="T23" s="40" t="str">
        <f t="shared" si="7"/>
        <v>94</v>
      </c>
      <c r="U23" s="40" t="str">
        <f t="shared" si="8"/>
        <v>3</v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50">
        <v>52</v>
      </c>
      <c r="B24" s="45" t="str">
        <f t="shared" si="1"/>
        <v>Ostale pomoći</v>
      </c>
      <c r="C24" s="327">
        <v>3237</v>
      </c>
      <c r="D24" s="45" t="str">
        <f t="shared" si="2"/>
        <v>Intelektualne i osobne usluge</v>
      </c>
      <c r="E24" s="324" t="s">
        <v>1066</v>
      </c>
      <c r="F24" s="45" t="str">
        <f t="shared" si="3"/>
        <v>ERASMUS+ KA1- mobilnost u visokom obrazovanju</v>
      </c>
      <c r="G24" s="45" t="str">
        <f t="shared" si="4"/>
        <v>0942</v>
      </c>
      <c r="H24" s="224">
        <v>12665.668600000001</v>
      </c>
      <c r="I24" s="224">
        <v>2810.3106548455048</v>
      </c>
      <c r="J24" s="224">
        <v>0</v>
      </c>
      <c r="K24" s="93"/>
      <c r="L24" s="92"/>
      <c r="M24" s="92"/>
      <c r="N24" s="93"/>
      <c r="O24" s="218"/>
      <c r="P24" s="49"/>
      <c r="Q24" s="246" t="str">
        <f>IF(C24="","",'OPĆI DIO'!$C$1)</f>
        <v>23815 SVEUČILIŠTE U ZADRU</v>
      </c>
      <c r="R24" s="40" t="str">
        <f t="shared" si="5"/>
        <v>323</v>
      </c>
      <c r="S24" s="40" t="str">
        <f t="shared" si="6"/>
        <v>32</v>
      </c>
      <c r="T24" s="40" t="str">
        <f t="shared" si="7"/>
        <v>94</v>
      </c>
      <c r="U24" s="40" t="str">
        <f t="shared" si="8"/>
        <v>3</v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50">
        <v>52</v>
      </c>
      <c r="B25" s="45" t="str">
        <f t="shared" si="1"/>
        <v>Ostale pomoći</v>
      </c>
      <c r="C25" s="327">
        <v>3721</v>
      </c>
      <c r="D25" s="45" t="str">
        <f t="shared" si="2"/>
        <v>Naknade građanima i kućanstvima u novcu</v>
      </c>
      <c r="E25" s="324" t="s">
        <v>1066</v>
      </c>
      <c r="F25" s="45" t="str">
        <f t="shared" si="3"/>
        <v>ERASMUS+ KA1- mobilnost u visokom obrazovanju</v>
      </c>
      <c r="G25" s="45" t="str">
        <f t="shared" si="4"/>
        <v>0942</v>
      </c>
      <c r="H25" s="224">
        <v>800135.20049999992</v>
      </c>
      <c r="I25" s="224">
        <v>177537.29</v>
      </c>
      <c r="J25" s="224">
        <v>0</v>
      </c>
      <c r="K25" s="93"/>
      <c r="L25" s="92"/>
      <c r="M25" s="92"/>
      <c r="N25" s="93"/>
      <c r="O25" s="218"/>
      <c r="P25" s="49"/>
      <c r="Q25" s="246" t="str">
        <f>IF(C25="","",'OPĆI DIO'!$C$1)</f>
        <v>23815 SVEUČILIŠTE U ZADRU</v>
      </c>
      <c r="R25" s="40" t="str">
        <f t="shared" si="5"/>
        <v>372</v>
      </c>
      <c r="S25" s="40" t="str">
        <f t="shared" si="6"/>
        <v>37</v>
      </c>
      <c r="T25" s="40" t="str">
        <f t="shared" si="7"/>
        <v>94</v>
      </c>
      <c r="U25" s="40" t="str">
        <f t="shared" si="8"/>
        <v>3</v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50">
        <v>52</v>
      </c>
      <c r="B26" s="45" t="str">
        <f t="shared" si="1"/>
        <v>Ostale pomoći</v>
      </c>
      <c r="C26" s="327">
        <v>3811</v>
      </c>
      <c r="D26" s="45" t="str">
        <f t="shared" si="2"/>
        <v>Tekuće donacije u novcu</v>
      </c>
      <c r="E26" s="324" t="s">
        <v>1066</v>
      </c>
      <c r="F26" s="45" t="str">
        <f t="shared" si="3"/>
        <v>ERASMUS+ KA1- mobilnost u visokom obrazovanju</v>
      </c>
      <c r="G26" s="45" t="str">
        <f t="shared" si="4"/>
        <v>0942</v>
      </c>
      <c r="H26" s="224">
        <v>4942.01</v>
      </c>
      <c r="I26" s="224">
        <v>1096.5535099625954</v>
      </c>
      <c r="J26" s="224">
        <v>0</v>
      </c>
      <c r="K26" s="93"/>
      <c r="L26" s="92"/>
      <c r="M26" s="92"/>
      <c r="N26" s="93"/>
      <c r="O26" s="218"/>
      <c r="P26" s="49"/>
      <c r="Q26" s="246" t="str">
        <f>IF(C26="","",'OPĆI DIO'!$C$1)</f>
        <v>23815 SVEUČILIŠTE U ZADRU</v>
      </c>
      <c r="R26" s="40" t="str">
        <f t="shared" si="5"/>
        <v>381</v>
      </c>
      <c r="S26" s="40" t="str">
        <f t="shared" si="6"/>
        <v>38</v>
      </c>
      <c r="T26" s="40" t="str">
        <f t="shared" si="7"/>
        <v>94</v>
      </c>
      <c r="U26" s="40" t="str">
        <f t="shared" si="8"/>
        <v>3</v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50">
        <v>52</v>
      </c>
      <c r="B27" s="45" t="str">
        <f t="shared" si="1"/>
        <v>Ostale pomoći</v>
      </c>
      <c r="C27" s="327">
        <v>4221</v>
      </c>
      <c r="D27" s="45" t="str">
        <f t="shared" si="2"/>
        <v>Uredska oprema i namještaj</v>
      </c>
      <c r="E27" s="324" t="s">
        <v>1066</v>
      </c>
      <c r="F27" s="45" t="str">
        <f t="shared" si="3"/>
        <v>ERASMUS+ KA1- mobilnost u visokom obrazovanju</v>
      </c>
      <c r="G27" s="45" t="str">
        <f t="shared" si="4"/>
        <v>0942</v>
      </c>
      <c r="H27" s="224">
        <v>13639.950799999999</v>
      </c>
      <c r="I27" s="224">
        <v>3026.4883975259277</v>
      </c>
      <c r="J27" s="224">
        <v>0</v>
      </c>
      <c r="K27" s="93"/>
      <c r="L27" s="92"/>
      <c r="M27" s="92"/>
      <c r="N27" s="93"/>
      <c r="O27" s="218"/>
      <c r="P27" s="49"/>
      <c r="Q27" s="246" t="str">
        <f>IF(C27="","",'OPĆI DIO'!$C$1)</f>
        <v>23815 SVEUČILIŠTE U ZADRU</v>
      </c>
      <c r="R27" s="40" t="str">
        <f t="shared" si="5"/>
        <v>422</v>
      </c>
      <c r="S27" s="40" t="str">
        <f t="shared" si="6"/>
        <v>42</v>
      </c>
      <c r="T27" s="40" t="str">
        <f t="shared" si="7"/>
        <v>94</v>
      </c>
      <c r="U27" s="40" t="str">
        <f t="shared" si="8"/>
        <v>4</v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50"/>
      <c r="B28" s="45" t="str">
        <f t="shared" si="1"/>
        <v/>
      </c>
      <c r="C28" s="327"/>
      <c r="D28" s="45" t="str">
        <f t="shared" si="2"/>
        <v/>
      </c>
      <c r="E28" s="324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50">
        <v>51</v>
      </c>
      <c r="B29" s="45" t="str">
        <f t="shared" si="1"/>
        <v>Pomoći EU</v>
      </c>
      <c r="C29" s="327">
        <v>3111</v>
      </c>
      <c r="D29" s="45" t="str">
        <f t="shared" si="2"/>
        <v>Plaće za redovan rad</v>
      </c>
      <c r="E29" s="324" t="s">
        <v>689</v>
      </c>
      <c r="F29" s="45" t="str">
        <f t="shared" si="3"/>
        <v>NOVI PODPROJEKT</v>
      </c>
      <c r="G29" s="45" t="str">
        <f t="shared" si="4"/>
        <v>NOVI PODPROJEKT</v>
      </c>
      <c r="H29" s="224">
        <v>6629</v>
      </c>
      <c r="I29" s="224">
        <v>0</v>
      </c>
      <c r="J29" s="224">
        <v>0</v>
      </c>
      <c r="K29" s="93" t="s">
        <v>4832</v>
      </c>
      <c r="L29" s="92"/>
      <c r="M29" s="92"/>
      <c r="N29" s="93" t="s">
        <v>4833</v>
      </c>
      <c r="O29" s="218"/>
      <c r="P29" s="49"/>
      <c r="Q29" s="246" t="str">
        <f>IF(C29="","",'OPĆI DIO'!$C$1)</f>
        <v>23815 SVEUČILIŠTE U ZADRU</v>
      </c>
      <c r="R29" s="40" t="str">
        <f t="shared" si="5"/>
        <v>311</v>
      </c>
      <c r="S29" s="40" t="str">
        <f t="shared" si="6"/>
        <v>31</v>
      </c>
      <c r="T29" s="40" t="str">
        <f t="shared" si="7"/>
        <v>OV</v>
      </c>
      <c r="U29" s="40" t="str">
        <f t="shared" si="8"/>
        <v>3</v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50">
        <v>51</v>
      </c>
      <c r="B30" s="45" t="str">
        <f t="shared" si="1"/>
        <v>Pomoći EU</v>
      </c>
      <c r="C30" s="327">
        <v>3132</v>
      </c>
      <c r="D30" s="45" t="str">
        <f t="shared" si="2"/>
        <v>Doprinosi za obvezno zdravstveno osiguranje</v>
      </c>
      <c r="E30" s="324" t="s">
        <v>689</v>
      </c>
      <c r="F30" s="45" t="str">
        <f t="shared" si="3"/>
        <v>NOVI PODPROJEKT</v>
      </c>
      <c r="G30" s="45" t="str">
        <f t="shared" si="4"/>
        <v>NOVI PODPROJEKT</v>
      </c>
      <c r="H30" s="224">
        <v>1093.76025</v>
      </c>
      <c r="I30" s="224">
        <v>0</v>
      </c>
      <c r="J30" s="224">
        <v>0</v>
      </c>
      <c r="K30" s="93" t="s">
        <v>4832</v>
      </c>
      <c r="L30" s="92"/>
      <c r="M30" s="92"/>
      <c r="N30" s="93"/>
      <c r="O30" s="218"/>
      <c r="P30" s="49"/>
      <c r="Q30" s="246" t="str">
        <f>IF(C30="","",'OPĆI DIO'!$C$1)</f>
        <v>23815 SVEUČILIŠTE U ZADRU</v>
      </c>
      <c r="R30" s="40" t="str">
        <f t="shared" si="5"/>
        <v>313</v>
      </c>
      <c r="S30" s="40" t="str">
        <f t="shared" si="6"/>
        <v>31</v>
      </c>
      <c r="T30" s="40" t="str">
        <f t="shared" si="7"/>
        <v>OV</v>
      </c>
      <c r="U30" s="40" t="str">
        <f t="shared" si="8"/>
        <v>3</v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50">
        <v>51</v>
      </c>
      <c r="B31" s="45" t="str">
        <f t="shared" si="1"/>
        <v>Pomoći EU</v>
      </c>
      <c r="C31" s="327">
        <v>3211</v>
      </c>
      <c r="D31" s="45" t="str">
        <f t="shared" si="2"/>
        <v>Službena putovanja</v>
      </c>
      <c r="E31" s="324" t="s">
        <v>689</v>
      </c>
      <c r="F31" s="45" t="str">
        <f t="shared" si="3"/>
        <v>NOVI PODPROJEKT</v>
      </c>
      <c r="G31" s="45" t="str">
        <f t="shared" si="4"/>
        <v>NOVI PODPROJEKT</v>
      </c>
      <c r="H31" s="224">
        <v>24377.35</v>
      </c>
      <c r="I31" s="224">
        <v>0</v>
      </c>
      <c r="J31" s="224">
        <v>0</v>
      </c>
      <c r="K31" s="93" t="s">
        <v>4832</v>
      </c>
      <c r="L31" s="92"/>
      <c r="M31" s="92"/>
      <c r="N31" s="93"/>
      <c r="O31" s="218"/>
      <c r="P31" s="49"/>
      <c r="Q31" s="246" t="str">
        <f>IF(C31="","",'OPĆI DIO'!$C$1)</f>
        <v>23815 SVEUČILIŠTE U ZADRU</v>
      </c>
      <c r="R31" s="40" t="str">
        <f t="shared" si="5"/>
        <v>321</v>
      </c>
      <c r="S31" s="40" t="str">
        <f t="shared" si="6"/>
        <v>32</v>
      </c>
      <c r="T31" s="40" t="str">
        <f t="shared" si="7"/>
        <v>OV</v>
      </c>
      <c r="U31" s="40" t="str">
        <f t="shared" si="8"/>
        <v>3</v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50">
        <v>51</v>
      </c>
      <c r="B32" s="45" t="str">
        <f t="shared" si="1"/>
        <v>Pomoći EU</v>
      </c>
      <c r="C32" s="327">
        <v>3239</v>
      </c>
      <c r="D32" s="45" t="str">
        <f t="shared" si="2"/>
        <v>Ostale usluge</v>
      </c>
      <c r="E32" s="324" t="s">
        <v>689</v>
      </c>
      <c r="F32" s="45" t="str">
        <f t="shared" si="3"/>
        <v>NOVI PODPROJEKT</v>
      </c>
      <c r="G32" s="45" t="str">
        <f t="shared" si="4"/>
        <v>NOVI PODPROJEKT</v>
      </c>
      <c r="H32" s="224">
        <v>38340</v>
      </c>
      <c r="I32" s="224">
        <v>0</v>
      </c>
      <c r="J32" s="224">
        <v>0</v>
      </c>
      <c r="K32" s="93" t="s">
        <v>4832</v>
      </c>
      <c r="L32" s="92"/>
      <c r="M32" s="92"/>
      <c r="N32" s="93"/>
      <c r="O32" s="218"/>
      <c r="P32" s="49"/>
      <c r="Q32" s="246" t="str">
        <f>IF(C32="","",'OPĆI DIO'!$C$1)</f>
        <v>23815 SVEUČILIŠTE U ZADRU</v>
      </c>
      <c r="R32" s="40" t="str">
        <f t="shared" si="5"/>
        <v>323</v>
      </c>
      <c r="S32" s="40" t="str">
        <f t="shared" si="6"/>
        <v>32</v>
      </c>
      <c r="T32" s="40" t="str">
        <f t="shared" si="7"/>
        <v>OV</v>
      </c>
      <c r="U32" s="40" t="str">
        <f t="shared" si="8"/>
        <v>3</v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50"/>
      <c r="B33" s="45" t="str">
        <f t="shared" si="1"/>
        <v/>
      </c>
      <c r="C33" s="327"/>
      <c r="D33" s="45" t="str">
        <f t="shared" si="2"/>
        <v/>
      </c>
      <c r="E33" s="324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50">
        <v>51</v>
      </c>
      <c r="B34" s="45" t="str">
        <f t="shared" si="1"/>
        <v>Pomoći EU</v>
      </c>
      <c r="C34" s="327">
        <v>3111</v>
      </c>
      <c r="D34" s="45" t="str">
        <f t="shared" si="2"/>
        <v>Plaće za redovan rad</v>
      </c>
      <c r="E34" s="324" t="s">
        <v>689</v>
      </c>
      <c r="F34" s="45" t="str">
        <f t="shared" si="3"/>
        <v>NOVI PODPROJEKT</v>
      </c>
      <c r="G34" s="45" t="str">
        <f t="shared" si="4"/>
        <v>NOVI PODPROJEKT</v>
      </c>
      <c r="H34" s="224">
        <v>11972</v>
      </c>
      <c r="I34" s="224">
        <v>7480</v>
      </c>
      <c r="J34" s="224">
        <v>0</v>
      </c>
      <c r="K34" s="93" t="s">
        <v>4834</v>
      </c>
      <c r="L34" s="92"/>
      <c r="M34" s="92"/>
      <c r="N34" s="93"/>
      <c r="O34" s="218"/>
      <c r="P34" s="49"/>
      <c r="Q34" s="246" t="str">
        <f>IF(C34="","",'OPĆI DIO'!$C$1)</f>
        <v>23815 SVEUČILIŠTE U ZADRU</v>
      </c>
      <c r="R34" s="40" t="str">
        <f t="shared" si="5"/>
        <v>311</v>
      </c>
      <c r="S34" s="40" t="str">
        <f t="shared" si="6"/>
        <v>31</v>
      </c>
      <c r="T34" s="40" t="str">
        <f t="shared" si="7"/>
        <v>OV</v>
      </c>
      <c r="U34" s="40" t="str">
        <f t="shared" si="8"/>
        <v>3</v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50">
        <v>51</v>
      </c>
      <c r="B35" s="45" t="str">
        <f t="shared" si="1"/>
        <v>Pomoći EU</v>
      </c>
      <c r="C35" s="327">
        <v>3132</v>
      </c>
      <c r="D35" s="45" t="str">
        <f t="shared" si="2"/>
        <v>Doprinosi za obvezno zdravstveno osiguranje</v>
      </c>
      <c r="E35" s="324" t="s">
        <v>689</v>
      </c>
      <c r="F35" s="45" t="str">
        <f t="shared" si="3"/>
        <v>NOVI PODPROJEKT</v>
      </c>
      <c r="G35" s="45" t="str">
        <f t="shared" si="4"/>
        <v>NOVI PODPROJEKT</v>
      </c>
      <c r="H35" s="224">
        <v>1975.38</v>
      </c>
      <c r="I35" s="224">
        <v>1234.2</v>
      </c>
      <c r="J35" s="224">
        <v>0</v>
      </c>
      <c r="K35" s="93" t="s">
        <v>4834</v>
      </c>
      <c r="L35" s="92"/>
      <c r="M35" s="92"/>
      <c r="N35" s="93"/>
      <c r="O35" s="218"/>
      <c r="P35" s="49"/>
      <c r="Q35" s="246" t="str">
        <f>IF(C35="","",'OPĆI DIO'!$C$1)</f>
        <v>23815 SVEUČILIŠTE U ZADRU</v>
      </c>
      <c r="R35" s="40" t="str">
        <f t="shared" si="5"/>
        <v>313</v>
      </c>
      <c r="S35" s="40" t="str">
        <f t="shared" si="6"/>
        <v>31</v>
      </c>
      <c r="T35" s="40" t="str">
        <f t="shared" si="7"/>
        <v>OV</v>
      </c>
      <c r="U35" s="40" t="str">
        <f t="shared" si="8"/>
        <v>3</v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50">
        <v>51</v>
      </c>
      <c r="B36" s="45" t="str">
        <f t="shared" si="1"/>
        <v>Pomoći EU</v>
      </c>
      <c r="C36" s="327">
        <v>3211</v>
      </c>
      <c r="D36" s="45" t="str">
        <f t="shared" si="2"/>
        <v>Službena putovanja</v>
      </c>
      <c r="E36" s="324" t="s">
        <v>689</v>
      </c>
      <c r="F36" s="45" t="str">
        <f t="shared" si="3"/>
        <v>NOVI PODPROJEKT</v>
      </c>
      <c r="G36" s="45" t="str">
        <f t="shared" si="4"/>
        <v>NOVI PODPROJEKT</v>
      </c>
      <c r="H36" s="224">
        <v>1756</v>
      </c>
      <c r="I36" s="224">
        <v>1756</v>
      </c>
      <c r="J36" s="224">
        <v>0</v>
      </c>
      <c r="K36" s="93" t="s">
        <v>4834</v>
      </c>
      <c r="L36" s="92"/>
      <c r="M36" s="92"/>
      <c r="N36" s="93"/>
      <c r="O36" s="218"/>
      <c r="P36" s="49"/>
      <c r="Q36" s="246" t="str">
        <f>IF(C36="","",'OPĆI DIO'!$C$1)</f>
        <v>23815 SVEUČILIŠTE U ZADRU</v>
      </c>
      <c r="R36" s="40" t="str">
        <f t="shared" si="5"/>
        <v>321</v>
      </c>
      <c r="S36" s="40" t="str">
        <f t="shared" si="6"/>
        <v>32</v>
      </c>
      <c r="T36" s="40" t="str">
        <f t="shared" si="7"/>
        <v>OV</v>
      </c>
      <c r="U36" s="40" t="str">
        <f t="shared" si="8"/>
        <v>3</v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50"/>
      <c r="B37" s="45" t="str">
        <f t="shared" si="1"/>
        <v/>
      </c>
      <c r="C37" s="327"/>
      <c r="D37" s="45" t="str">
        <f t="shared" si="2"/>
        <v/>
      </c>
      <c r="E37" s="324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50"/>
      <c r="B38" s="45" t="str">
        <f t="shared" si="1"/>
        <v/>
      </c>
      <c r="C38" s="327"/>
      <c r="D38" s="45" t="str">
        <f t="shared" si="2"/>
        <v/>
      </c>
      <c r="E38" s="324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50"/>
      <c r="B39" s="45" t="str">
        <f t="shared" si="1"/>
        <v/>
      </c>
      <c r="C39" s="327"/>
      <c r="D39" s="45" t="str">
        <f t="shared" si="2"/>
        <v/>
      </c>
      <c r="E39" s="324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50"/>
      <c r="B40" s="45" t="str">
        <f t="shared" si="1"/>
        <v/>
      </c>
      <c r="C40" s="327"/>
      <c r="D40" s="45" t="str">
        <f t="shared" si="2"/>
        <v/>
      </c>
      <c r="E40" s="324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50"/>
      <c r="B41" s="45" t="str">
        <f t="shared" si="1"/>
        <v/>
      </c>
      <c r="C41" s="327"/>
      <c r="D41" s="45" t="str">
        <f t="shared" si="2"/>
        <v/>
      </c>
      <c r="E41" s="324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50"/>
      <c r="B42" s="45" t="str">
        <f t="shared" si="1"/>
        <v/>
      </c>
      <c r="C42" s="327"/>
      <c r="D42" s="45" t="str">
        <f t="shared" si="2"/>
        <v/>
      </c>
      <c r="E42" s="324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50"/>
      <c r="B43" s="45" t="str">
        <f t="shared" si="1"/>
        <v/>
      </c>
      <c r="C43" s="327"/>
      <c r="D43" s="45" t="str">
        <f t="shared" si="2"/>
        <v/>
      </c>
      <c r="E43" s="324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50"/>
      <c r="B44" s="45" t="str">
        <f t="shared" si="1"/>
        <v/>
      </c>
      <c r="C44" s="327"/>
      <c r="D44" s="45" t="str">
        <f t="shared" si="2"/>
        <v/>
      </c>
      <c r="E44" s="324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50"/>
      <c r="B45" s="45" t="str">
        <f t="shared" si="1"/>
        <v/>
      </c>
      <c r="C45" s="327"/>
      <c r="D45" s="45" t="str">
        <f t="shared" si="2"/>
        <v/>
      </c>
      <c r="E45" s="324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50"/>
      <c r="B46" s="45" t="str">
        <f t="shared" si="1"/>
        <v/>
      </c>
      <c r="C46" s="327"/>
      <c r="D46" s="45" t="str">
        <f t="shared" si="2"/>
        <v/>
      </c>
      <c r="E46" s="324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50">
        <v>51</v>
      </c>
      <c r="B47" s="45" t="str">
        <f t="shared" si="1"/>
        <v>Pomoći EU</v>
      </c>
      <c r="C47" s="327">
        <v>3111</v>
      </c>
      <c r="D47" s="45" t="str">
        <f t="shared" si="2"/>
        <v>Plaće za redovan rad</v>
      </c>
      <c r="E47" s="324" t="s">
        <v>689</v>
      </c>
      <c r="F47" s="45" t="str">
        <f t="shared" si="3"/>
        <v>NOVI PODPROJEKT</v>
      </c>
      <c r="G47" s="45" t="str">
        <f t="shared" si="4"/>
        <v>NOVI PODPROJEKT</v>
      </c>
      <c r="H47" s="224">
        <v>12697.77</v>
      </c>
      <c r="I47" s="224">
        <v>10213.92</v>
      </c>
      <c r="J47" s="224">
        <v>0</v>
      </c>
      <c r="K47" s="93" t="s">
        <v>4835</v>
      </c>
      <c r="L47" s="92"/>
      <c r="M47" s="92"/>
      <c r="N47" s="93" t="s">
        <v>4836</v>
      </c>
      <c r="O47" s="218"/>
      <c r="P47" s="49"/>
      <c r="Q47" s="246" t="str">
        <f>IF(C47="","",'OPĆI DIO'!$C$1)</f>
        <v>23815 SVEUČILIŠTE U ZADRU</v>
      </c>
      <c r="R47" s="40" t="str">
        <f t="shared" si="5"/>
        <v>311</v>
      </c>
      <c r="S47" s="40" t="str">
        <f t="shared" si="6"/>
        <v>31</v>
      </c>
      <c r="T47" s="40" t="str">
        <f t="shared" si="7"/>
        <v>OV</v>
      </c>
      <c r="U47" s="40" t="str">
        <f t="shared" si="8"/>
        <v>3</v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50">
        <v>51</v>
      </c>
      <c r="B48" s="45" t="str">
        <f t="shared" si="1"/>
        <v>Pomoći EU</v>
      </c>
      <c r="C48" s="327">
        <v>3132</v>
      </c>
      <c r="D48" s="45" t="str">
        <f t="shared" si="2"/>
        <v>Doprinosi za obvezno zdravstveno osiguranje</v>
      </c>
      <c r="E48" s="324" t="s">
        <v>689</v>
      </c>
      <c r="F48" s="45" t="str">
        <f t="shared" si="3"/>
        <v>NOVI PODPROJEKT</v>
      </c>
      <c r="G48" s="45" t="str">
        <f t="shared" si="4"/>
        <v>NOVI PODPROJEKT</v>
      </c>
      <c r="H48" s="224">
        <v>2095.1320500000002</v>
      </c>
      <c r="I48" s="224">
        <v>1685.2968000000001</v>
      </c>
      <c r="J48" s="224">
        <v>0</v>
      </c>
      <c r="K48" s="93" t="s">
        <v>4835</v>
      </c>
      <c r="L48" s="92"/>
      <c r="M48" s="92"/>
      <c r="N48" s="93"/>
      <c r="O48" s="218"/>
      <c r="P48" s="49"/>
      <c r="Q48" s="246" t="str">
        <f>IF(C48="","",'OPĆI DIO'!$C$1)</f>
        <v>23815 SVEUČILIŠTE U ZADRU</v>
      </c>
      <c r="R48" s="40" t="str">
        <f t="shared" si="5"/>
        <v>313</v>
      </c>
      <c r="S48" s="40" t="str">
        <f t="shared" si="6"/>
        <v>31</v>
      </c>
      <c r="T48" s="40" t="str">
        <f t="shared" si="7"/>
        <v>OV</v>
      </c>
      <c r="U48" s="40" t="str">
        <f t="shared" si="8"/>
        <v>3</v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50">
        <v>51</v>
      </c>
      <c r="B49" s="45" t="str">
        <f t="shared" si="1"/>
        <v>Pomoći EU</v>
      </c>
      <c r="C49" s="327">
        <v>3233</v>
      </c>
      <c r="D49" s="45" t="str">
        <f t="shared" si="2"/>
        <v>Usluge promidžbe i informiranja</v>
      </c>
      <c r="E49" s="324" t="s">
        <v>689</v>
      </c>
      <c r="F49" s="45" t="str">
        <f t="shared" si="3"/>
        <v>NOVI PODPROJEKT</v>
      </c>
      <c r="G49" s="45" t="str">
        <f t="shared" si="4"/>
        <v>NOVI PODPROJEKT</v>
      </c>
      <c r="H49" s="224"/>
      <c r="I49" s="224">
        <v>4100</v>
      </c>
      <c r="J49" s="224">
        <v>0</v>
      </c>
      <c r="K49" s="93" t="s">
        <v>4835</v>
      </c>
      <c r="L49" s="92"/>
      <c r="M49" s="92"/>
      <c r="N49" s="93"/>
      <c r="O49" s="218"/>
      <c r="P49" s="49"/>
      <c r="Q49" s="246" t="str">
        <f>IF(C49="","",'OPĆI DIO'!$C$1)</f>
        <v>23815 SVEUČILIŠTE U ZADRU</v>
      </c>
      <c r="R49" s="40" t="str">
        <f t="shared" si="5"/>
        <v>323</v>
      </c>
      <c r="S49" s="40" t="str">
        <f t="shared" si="6"/>
        <v>32</v>
      </c>
      <c r="T49" s="40" t="str">
        <f t="shared" si="7"/>
        <v>OV</v>
      </c>
      <c r="U49" s="40" t="str">
        <f t="shared" si="8"/>
        <v>3</v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50">
        <v>51</v>
      </c>
      <c r="B50" s="45" t="str">
        <f t="shared" si="1"/>
        <v>Pomoći EU</v>
      </c>
      <c r="C50" s="327">
        <v>3299</v>
      </c>
      <c r="D50" s="45" t="str">
        <f t="shared" si="2"/>
        <v>Ostali nespomenuti rashodi poslovanja</v>
      </c>
      <c r="E50" s="324" t="s">
        <v>689</v>
      </c>
      <c r="F50" s="45" t="str">
        <f t="shared" si="3"/>
        <v>NOVI PODPROJEKT</v>
      </c>
      <c r="G50" s="45" t="str">
        <f t="shared" si="4"/>
        <v>NOVI PODPROJEKT</v>
      </c>
      <c r="H50" s="224"/>
      <c r="I50" s="224">
        <v>1000</v>
      </c>
      <c r="J50" s="224">
        <v>0</v>
      </c>
      <c r="K50" s="93" t="s">
        <v>4835</v>
      </c>
      <c r="L50" s="92"/>
      <c r="M50" s="92"/>
      <c r="N50" s="93"/>
      <c r="O50" s="218"/>
      <c r="P50" s="49"/>
      <c r="Q50" s="246" t="str">
        <f>IF(C50="","",'OPĆI DIO'!$C$1)</f>
        <v>23815 SVEUČILIŠTE U ZADRU</v>
      </c>
      <c r="R50" s="40" t="str">
        <f t="shared" si="5"/>
        <v>329</v>
      </c>
      <c r="S50" s="40" t="str">
        <f t="shared" si="6"/>
        <v>32</v>
      </c>
      <c r="T50" s="40" t="str">
        <f t="shared" si="7"/>
        <v>OV</v>
      </c>
      <c r="U50" s="40" t="str">
        <f t="shared" si="8"/>
        <v>3</v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50"/>
      <c r="B51" s="45" t="str">
        <f t="shared" si="1"/>
        <v/>
      </c>
      <c r="C51" s="327"/>
      <c r="D51" s="45" t="str">
        <f t="shared" si="2"/>
        <v/>
      </c>
      <c r="E51" s="324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50">
        <v>51</v>
      </c>
      <c r="B52" s="45" t="str">
        <f t="shared" si="1"/>
        <v>Pomoći EU</v>
      </c>
      <c r="C52" s="327">
        <v>3111</v>
      </c>
      <c r="D52" s="45" t="str">
        <f t="shared" si="2"/>
        <v>Plaće za redovan rad</v>
      </c>
      <c r="E52" s="324" t="s">
        <v>4252</v>
      </c>
      <c r="F52" s="45" t="str">
        <f t="shared" si="3"/>
        <v>ERASMUS+ EU-CONEXUS Plus</v>
      </c>
      <c r="G52" s="45" t="str">
        <f t="shared" si="4"/>
        <v>0942</v>
      </c>
      <c r="H52" s="224">
        <v>279819.48</v>
      </c>
      <c r="I52" s="224">
        <v>279800.90999999997</v>
      </c>
      <c r="J52" s="224">
        <v>279800.90999999997</v>
      </c>
      <c r="K52" s="93"/>
      <c r="L52" s="92"/>
      <c r="M52" s="92"/>
      <c r="N52" s="93" t="s">
        <v>4833</v>
      </c>
      <c r="O52" s="218"/>
      <c r="P52" s="49"/>
      <c r="Q52" s="246" t="str">
        <f>IF(C52="","",'OPĆI DIO'!$C$1)</f>
        <v>23815 SVEUČILIŠTE U ZADRU</v>
      </c>
      <c r="R52" s="40" t="str">
        <f t="shared" si="5"/>
        <v>311</v>
      </c>
      <c r="S52" s="40" t="str">
        <f t="shared" si="6"/>
        <v>31</v>
      </c>
      <c r="T52" s="40" t="str">
        <f t="shared" si="7"/>
        <v>94</v>
      </c>
      <c r="U52" s="40" t="str">
        <f t="shared" si="8"/>
        <v>3</v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50">
        <v>51</v>
      </c>
      <c r="B53" s="45" t="str">
        <f t="shared" si="1"/>
        <v>Pomoći EU</v>
      </c>
      <c r="C53" s="327">
        <v>3132</v>
      </c>
      <c r="D53" s="45" t="str">
        <f t="shared" si="2"/>
        <v>Doprinosi za obvezno zdravstveno osiguranje</v>
      </c>
      <c r="E53" s="324" t="s">
        <v>4252</v>
      </c>
      <c r="F53" s="45" t="str">
        <f t="shared" si="3"/>
        <v>ERASMUS+ EU-CONEXUS Plus</v>
      </c>
      <c r="G53" s="45" t="str">
        <f t="shared" si="4"/>
        <v>0942</v>
      </c>
      <c r="H53" s="224">
        <v>46170.214200000002</v>
      </c>
      <c r="I53" s="224">
        <v>46167.150150000001</v>
      </c>
      <c r="J53" s="224">
        <v>46167.15</v>
      </c>
      <c r="K53" s="93"/>
      <c r="L53" s="92"/>
      <c r="M53" s="92"/>
      <c r="N53" s="93"/>
      <c r="O53" s="218"/>
      <c r="P53" s="49"/>
      <c r="Q53" s="246" t="str">
        <f>IF(C53="","",'OPĆI DIO'!$C$1)</f>
        <v>23815 SVEUČILIŠTE U ZADRU</v>
      </c>
      <c r="R53" s="40" t="str">
        <f t="shared" si="5"/>
        <v>313</v>
      </c>
      <c r="S53" s="40" t="str">
        <f t="shared" si="6"/>
        <v>31</v>
      </c>
      <c r="T53" s="40" t="str">
        <f t="shared" si="7"/>
        <v>94</v>
      </c>
      <c r="U53" s="40" t="str">
        <f t="shared" si="8"/>
        <v>3</v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50">
        <v>51</v>
      </c>
      <c r="B54" s="45" t="str">
        <f t="shared" si="1"/>
        <v>Pomoći EU</v>
      </c>
      <c r="C54" s="327">
        <v>3211</v>
      </c>
      <c r="D54" s="45" t="str">
        <f t="shared" si="2"/>
        <v>Službena putovanja</v>
      </c>
      <c r="E54" s="324" t="s">
        <v>4252</v>
      </c>
      <c r="F54" s="45" t="str">
        <f t="shared" si="3"/>
        <v>ERASMUS+ EU-CONEXUS Plus</v>
      </c>
      <c r="G54" s="45" t="str">
        <f t="shared" si="4"/>
        <v>0942</v>
      </c>
      <c r="H54" s="224">
        <v>69598.84</v>
      </c>
      <c r="I54" s="224">
        <v>69598.84</v>
      </c>
      <c r="J54" s="224">
        <v>41781.760000000002</v>
      </c>
      <c r="K54" s="93"/>
      <c r="L54" s="92"/>
      <c r="M54" s="92"/>
      <c r="N54" s="93"/>
      <c r="O54" s="218"/>
      <c r="P54" s="49"/>
      <c r="Q54" s="246" t="str">
        <f>IF(C54="","",'OPĆI DIO'!$C$1)</f>
        <v>23815 SVEUČILIŠTE U ZADRU</v>
      </c>
      <c r="R54" s="40" t="str">
        <f t="shared" si="5"/>
        <v>321</v>
      </c>
      <c r="S54" s="40" t="str">
        <f t="shared" si="6"/>
        <v>32</v>
      </c>
      <c r="T54" s="40" t="str">
        <f t="shared" si="7"/>
        <v>94</v>
      </c>
      <c r="U54" s="40" t="str">
        <f t="shared" si="8"/>
        <v>3</v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50">
        <v>51</v>
      </c>
      <c r="B55" s="45" t="str">
        <f t="shared" si="1"/>
        <v>Pomoći EU</v>
      </c>
      <c r="C55" s="327">
        <v>3233</v>
      </c>
      <c r="D55" s="45" t="str">
        <f t="shared" si="2"/>
        <v>Usluge promidžbe i informiranja</v>
      </c>
      <c r="E55" s="324" t="s">
        <v>4252</v>
      </c>
      <c r="F55" s="45" t="str">
        <f t="shared" si="3"/>
        <v>ERASMUS+ EU-CONEXUS Plus</v>
      </c>
      <c r="G55" s="45" t="str">
        <f t="shared" si="4"/>
        <v>0942</v>
      </c>
      <c r="H55" s="224">
        <v>796.33</v>
      </c>
      <c r="I55" s="224">
        <v>0</v>
      </c>
      <c r="J55" s="224">
        <v>0</v>
      </c>
      <c r="K55" s="93"/>
      <c r="L55" s="92"/>
      <c r="M55" s="92"/>
      <c r="N55" s="93"/>
      <c r="O55" s="218"/>
      <c r="P55" s="49"/>
      <c r="Q55" s="246" t="str">
        <f>IF(C55="","",'OPĆI DIO'!$C$1)</f>
        <v>23815 SVEUČILIŠTE U ZADRU</v>
      </c>
      <c r="R55" s="40" t="str">
        <f t="shared" si="5"/>
        <v>323</v>
      </c>
      <c r="S55" s="40" t="str">
        <f t="shared" si="6"/>
        <v>32</v>
      </c>
      <c r="T55" s="40" t="str">
        <f t="shared" si="7"/>
        <v>94</v>
      </c>
      <c r="U55" s="40" t="str">
        <f t="shared" si="8"/>
        <v>3</v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50"/>
      <c r="B56" s="45" t="str">
        <f t="shared" si="1"/>
        <v/>
      </c>
      <c r="C56" s="327"/>
      <c r="D56" s="45" t="str">
        <f t="shared" si="2"/>
        <v/>
      </c>
      <c r="E56" s="324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50">
        <v>52</v>
      </c>
      <c r="B57" s="45" t="str">
        <f t="shared" si="1"/>
        <v>Ostale pomoći</v>
      </c>
      <c r="C57" s="327">
        <v>3111</v>
      </c>
      <c r="D57" s="45" t="str">
        <f t="shared" si="2"/>
        <v>Plaće za redovan rad</v>
      </c>
      <c r="E57" s="324" t="s">
        <v>4268</v>
      </c>
      <c r="F57" s="45" t="str">
        <f t="shared" si="3"/>
        <v>STEM COUNTY - Jačanje STEM vještina u osnovnim školama u Zadarskoj županiji</v>
      </c>
      <c r="G57" s="45" t="str">
        <f t="shared" si="4"/>
        <v>0942</v>
      </c>
      <c r="H57" s="224">
        <v>6768.86</v>
      </c>
      <c r="I57" s="224">
        <v>0</v>
      </c>
      <c r="J57" s="224">
        <v>0</v>
      </c>
      <c r="K57" s="93"/>
      <c r="L57" s="92"/>
      <c r="M57" s="92"/>
      <c r="N57" s="93" t="s">
        <v>4837</v>
      </c>
      <c r="O57" s="218"/>
      <c r="P57" s="49"/>
      <c r="Q57" s="246" t="str">
        <f>IF(C57="","",'OPĆI DIO'!$C$1)</f>
        <v>23815 SVEUČILIŠTE U ZADRU</v>
      </c>
      <c r="R57" s="40" t="str">
        <f t="shared" si="5"/>
        <v>311</v>
      </c>
      <c r="S57" s="40" t="str">
        <f t="shared" si="6"/>
        <v>31</v>
      </c>
      <c r="T57" s="40" t="str">
        <f t="shared" si="7"/>
        <v>94</v>
      </c>
      <c r="U57" s="40" t="str">
        <f t="shared" si="8"/>
        <v>3</v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50">
        <v>52</v>
      </c>
      <c r="B58" s="45" t="str">
        <f t="shared" si="1"/>
        <v>Ostale pomoći</v>
      </c>
      <c r="C58" s="327">
        <v>3132</v>
      </c>
      <c r="D58" s="45" t="str">
        <f t="shared" si="2"/>
        <v>Doprinosi za obvezno zdravstveno osiguranje</v>
      </c>
      <c r="E58" s="324" t="s">
        <v>4268</v>
      </c>
      <c r="F58" s="45" t="str">
        <f t="shared" si="3"/>
        <v>STEM COUNTY - Jačanje STEM vještina u osnovnim školama u Zadarskoj županiji</v>
      </c>
      <c r="G58" s="45" t="str">
        <f t="shared" si="4"/>
        <v>0942</v>
      </c>
      <c r="H58" s="224">
        <v>1116.8619000000001</v>
      </c>
      <c r="I58" s="224">
        <v>0</v>
      </c>
      <c r="J58" s="224">
        <v>0</v>
      </c>
      <c r="K58" s="93"/>
      <c r="L58" s="92"/>
      <c r="M58" s="92"/>
      <c r="N58" s="93"/>
      <c r="O58" s="218"/>
      <c r="P58" s="49"/>
      <c r="Q58" s="246" t="str">
        <f>IF(C58="","",'OPĆI DIO'!$C$1)</f>
        <v>23815 SVEUČILIŠTE U ZADRU</v>
      </c>
      <c r="R58" s="40" t="str">
        <f t="shared" si="5"/>
        <v>313</v>
      </c>
      <c r="S58" s="40" t="str">
        <f t="shared" si="6"/>
        <v>31</v>
      </c>
      <c r="T58" s="40" t="str">
        <f t="shared" si="7"/>
        <v>94</v>
      </c>
      <c r="U58" s="40" t="str">
        <f t="shared" si="8"/>
        <v>3</v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50">
        <v>52</v>
      </c>
      <c r="B59" s="45" t="str">
        <f t="shared" si="1"/>
        <v>Ostale pomoći</v>
      </c>
      <c r="C59" s="327">
        <v>3212</v>
      </c>
      <c r="D59" s="45" t="str">
        <f t="shared" si="2"/>
        <v>Naknade za prijevoz, za rad na terenu i odvojeni život</v>
      </c>
      <c r="E59" s="324" t="s">
        <v>4268</v>
      </c>
      <c r="F59" s="45" t="str">
        <f t="shared" si="3"/>
        <v>STEM COUNTY - Jačanje STEM vještina u osnovnim školama u Zadarskoj županiji</v>
      </c>
      <c r="G59" s="45" t="str">
        <f t="shared" si="4"/>
        <v>0942</v>
      </c>
      <c r="H59" s="224">
        <v>165.9</v>
      </c>
      <c r="I59" s="224">
        <v>0</v>
      </c>
      <c r="J59" s="224">
        <v>0</v>
      </c>
      <c r="K59" s="93"/>
      <c r="L59" s="92"/>
      <c r="M59" s="92"/>
      <c r="N59" s="93"/>
      <c r="O59" s="218"/>
      <c r="P59" s="49"/>
      <c r="Q59" s="246" t="str">
        <f>IF(C59="","",'OPĆI DIO'!$C$1)</f>
        <v>23815 SVEUČILIŠTE U ZADRU</v>
      </c>
      <c r="R59" s="40" t="str">
        <f t="shared" si="5"/>
        <v>321</v>
      </c>
      <c r="S59" s="40" t="str">
        <f t="shared" si="6"/>
        <v>32</v>
      </c>
      <c r="T59" s="40" t="str">
        <f t="shared" si="7"/>
        <v>94</v>
      </c>
      <c r="U59" s="40" t="str">
        <f t="shared" si="8"/>
        <v>3</v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50">
        <v>52</v>
      </c>
      <c r="B60" s="45" t="str">
        <f t="shared" si="1"/>
        <v>Ostale pomoći</v>
      </c>
      <c r="C60" s="327">
        <v>3237</v>
      </c>
      <c r="D60" s="45" t="str">
        <f t="shared" si="2"/>
        <v>Intelektualne i osobne usluge</v>
      </c>
      <c r="E60" s="324" t="s">
        <v>4268</v>
      </c>
      <c r="F60" s="45" t="str">
        <f t="shared" si="3"/>
        <v>STEM COUNTY - Jačanje STEM vještina u osnovnim školama u Zadarskoj županiji</v>
      </c>
      <c r="G60" s="45" t="str">
        <f t="shared" si="4"/>
        <v>0942</v>
      </c>
      <c r="H60" s="224">
        <v>1327.23</v>
      </c>
      <c r="I60" s="224">
        <v>0</v>
      </c>
      <c r="J60" s="224">
        <v>0</v>
      </c>
      <c r="K60" s="93"/>
      <c r="L60" s="92"/>
      <c r="M60" s="92"/>
      <c r="N60" s="93"/>
      <c r="O60" s="218"/>
      <c r="P60" s="49"/>
      <c r="Q60" s="246" t="str">
        <f>IF(C60="","",'OPĆI DIO'!$C$1)</f>
        <v>23815 SVEUČILIŠTE U ZADRU</v>
      </c>
      <c r="R60" s="40" t="str">
        <f t="shared" si="5"/>
        <v>323</v>
      </c>
      <c r="S60" s="40" t="str">
        <f t="shared" si="6"/>
        <v>32</v>
      </c>
      <c r="T60" s="40" t="str">
        <f t="shared" si="7"/>
        <v>94</v>
      </c>
      <c r="U60" s="40" t="str">
        <f t="shared" si="8"/>
        <v>3</v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50"/>
      <c r="B61" s="45" t="str">
        <f t="shared" si="1"/>
        <v/>
      </c>
      <c r="C61" s="327"/>
      <c r="D61" s="45" t="str">
        <f t="shared" si="2"/>
        <v/>
      </c>
      <c r="E61" s="324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50">
        <v>52</v>
      </c>
      <c r="B62" s="45" t="str">
        <f t="shared" si="1"/>
        <v>Ostale pomoći</v>
      </c>
      <c r="C62" s="327">
        <v>3111</v>
      </c>
      <c r="D62" s="45" t="str">
        <f t="shared" si="2"/>
        <v>Plaće za redovan rad</v>
      </c>
      <c r="E62" s="324" t="s">
        <v>689</v>
      </c>
      <c r="F62" s="45" t="str">
        <f t="shared" si="3"/>
        <v>NOVI PODPROJEKT</v>
      </c>
      <c r="G62" s="45" t="str">
        <f t="shared" si="4"/>
        <v>NOVI PODPROJEKT</v>
      </c>
      <c r="H62" s="224">
        <v>15000</v>
      </c>
      <c r="I62" s="224">
        <v>15000</v>
      </c>
      <c r="J62" s="224">
        <v>5000</v>
      </c>
      <c r="K62" s="93" t="s">
        <v>4839</v>
      </c>
      <c r="L62" s="92"/>
      <c r="M62" s="92"/>
      <c r="N62" s="93" t="s">
        <v>4840</v>
      </c>
      <c r="O62" s="218"/>
      <c r="P62" s="49"/>
      <c r="Q62" s="246" t="str">
        <f>IF(C62="","",'OPĆI DIO'!$C$1)</f>
        <v>23815 SVEUČILIŠTE U ZADRU</v>
      </c>
      <c r="R62" s="40" t="str">
        <f t="shared" si="5"/>
        <v>311</v>
      </c>
      <c r="S62" s="40" t="str">
        <f t="shared" si="6"/>
        <v>31</v>
      </c>
      <c r="T62" s="40" t="str">
        <f t="shared" si="7"/>
        <v>OV</v>
      </c>
      <c r="U62" s="40" t="str">
        <f t="shared" si="8"/>
        <v>3</v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50">
        <v>52</v>
      </c>
      <c r="B63" s="45" t="str">
        <f t="shared" si="1"/>
        <v>Ostale pomoći</v>
      </c>
      <c r="C63" s="327">
        <v>3132</v>
      </c>
      <c r="D63" s="45" t="str">
        <f t="shared" si="2"/>
        <v>Doprinosi za obvezno zdravstveno osiguranje</v>
      </c>
      <c r="E63" s="324" t="s">
        <v>689</v>
      </c>
      <c r="F63" s="45" t="str">
        <f t="shared" si="3"/>
        <v>NOVI PODPROJEKT</v>
      </c>
      <c r="G63" s="45" t="str">
        <f t="shared" si="4"/>
        <v>NOVI PODPROJEKT</v>
      </c>
      <c r="H63" s="224">
        <v>2475</v>
      </c>
      <c r="I63" s="224">
        <v>2475</v>
      </c>
      <c r="J63" s="224">
        <v>825</v>
      </c>
      <c r="K63" s="93" t="s">
        <v>4839</v>
      </c>
      <c r="L63" s="92"/>
      <c r="M63" s="92"/>
      <c r="N63" s="93"/>
      <c r="O63" s="218"/>
      <c r="P63" s="49"/>
      <c r="Q63" s="246" t="str">
        <f>IF(C63="","",'OPĆI DIO'!$C$1)</f>
        <v>23815 SVEUČILIŠTE U ZADRU</v>
      </c>
      <c r="R63" s="40" t="str">
        <f t="shared" si="5"/>
        <v>313</v>
      </c>
      <c r="S63" s="40" t="str">
        <f t="shared" si="6"/>
        <v>31</v>
      </c>
      <c r="T63" s="40" t="str">
        <f t="shared" si="7"/>
        <v>OV</v>
      </c>
      <c r="U63" s="40" t="str">
        <f t="shared" si="8"/>
        <v>3</v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50">
        <v>52</v>
      </c>
      <c r="B64" s="45" t="str">
        <f t="shared" si="1"/>
        <v>Ostale pomoći</v>
      </c>
      <c r="C64" s="327">
        <v>3211</v>
      </c>
      <c r="D64" s="45" t="str">
        <f t="shared" si="2"/>
        <v>Službena putovanja</v>
      </c>
      <c r="E64" s="324" t="s">
        <v>689</v>
      </c>
      <c r="F64" s="45" t="str">
        <f t="shared" si="3"/>
        <v>NOVI PODPROJEKT</v>
      </c>
      <c r="G64" s="45" t="str">
        <f t="shared" si="4"/>
        <v>NOVI PODPROJEKT</v>
      </c>
      <c r="H64" s="224">
        <v>10000</v>
      </c>
      <c r="I64" s="224">
        <v>10000</v>
      </c>
      <c r="J64" s="224">
        <v>5000</v>
      </c>
      <c r="K64" s="93" t="s">
        <v>4839</v>
      </c>
      <c r="L64" s="92"/>
      <c r="M64" s="92"/>
      <c r="N64" s="93"/>
      <c r="O64" s="218"/>
      <c r="P64" s="49"/>
      <c r="Q64" s="246" t="str">
        <f>IF(C64="","",'OPĆI DIO'!$C$1)</f>
        <v>23815 SVEUČILIŠTE U ZADRU</v>
      </c>
      <c r="R64" s="40" t="str">
        <f t="shared" si="5"/>
        <v>321</v>
      </c>
      <c r="S64" s="40" t="str">
        <f t="shared" si="6"/>
        <v>32</v>
      </c>
      <c r="T64" s="40" t="str">
        <f t="shared" si="7"/>
        <v>OV</v>
      </c>
      <c r="U64" s="40" t="str">
        <f t="shared" si="8"/>
        <v>3</v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50">
        <v>52</v>
      </c>
      <c r="B65" s="45" t="str">
        <f t="shared" si="1"/>
        <v>Ostale pomoći</v>
      </c>
      <c r="C65" s="327">
        <v>3237</v>
      </c>
      <c r="D65" s="45" t="str">
        <f t="shared" si="2"/>
        <v>Intelektualne i osobne usluge</v>
      </c>
      <c r="E65" s="324" t="s">
        <v>689</v>
      </c>
      <c r="F65" s="45" t="str">
        <f t="shared" si="3"/>
        <v>NOVI PODPROJEKT</v>
      </c>
      <c r="G65" s="45" t="str">
        <f t="shared" si="4"/>
        <v>NOVI PODPROJEKT</v>
      </c>
      <c r="H65" s="224">
        <v>4000</v>
      </c>
      <c r="I65" s="224">
        <v>4000</v>
      </c>
      <c r="J65" s="224">
        <v>2000</v>
      </c>
      <c r="K65" s="93" t="s">
        <v>4839</v>
      </c>
      <c r="L65" s="92"/>
      <c r="M65" s="92"/>
      <c r="N65" s="93"/>
      <c r="O65" s="218"/>
      <c r="P65" s="49"/>
      <c r="Q65" s="246" t="str">
        <f>IF(C65="","",'OPĆI DIO'!$C$1)</f>
        <v>23815 SVEUČILIŠTE U ZADRU</v>
      </c>
      <c r="R65" s="40" t="str">
        <f t="shared" si="5"/>
        <v>323</v>
      </c>
      <c r="S65" s="40" t="str">
        <f t="shared" si="6"/>
        <v>32</v>
      </c>
      <c r="T65" s="40" t="str">
        <f t="shared" si="7"/>
        <v>OV</v>
      </c>
      <c r="U65" s="40" t="str">
        <f t="shared" si="8"/>
        <v>3</v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50">
        <v>52</v>
      </c>
      <c r="B66" s="45" t="str">
        <f t="shared" si="1"/>
        <v>Ostale pomoći</v>
      </c>
      <c r="C66" s="327">
        <v>3293</v>
      </c>
      <c r="D66" s="45" t="str">
        <f t="shared" si="2"/>
        <v>Reprezentacija</v>
      </c>
      <c r="E66" s="324" t="s">
        <v>689</v>
      </c>
      <c r="F66" s="45" t="str">
        <f t="shared" si="3"/>
        <v>NOVI PODPROJEKT</v>
      </c>
      <c r="G66" s="45" t="str">
        <f t="shared" si="4"/>
        <v>NOVI PODPROJEKT</v>
      </c>
      <c r="H66" s="224">
        <v>1500</v>
      </c>
      <c r="I66" s="224">
        <v>1500</v>
      </c>
      <c r="J66" s="224">
        <v>2000</v>
      </c>
      <c r="K66" s="93" t="s">
        <v>4839</v>
      </c>
      <c r="L66" s="92"/>
      <c r="M66" s="92"/>
      <c r="N66" s="93"/>
      <c r="O66" s="218"/>
      <c r="P66" s="49"/>
      <c r="Q66" s="246" t="str">
        <f>IF(C66="","",'OPĆI DIO'!$C$1)</f>
        <v>23815 SVEUČILIŠTE U ZADRU</v>
      </c>
      <c r="R66" s="40" t="str">
        <f t="shared" si="5"/>
        <v>329</v>
      </c>
      <c r="S66" s="40" t="str">
        <f t="shared" si="6"/>
        <v>32</v>
      </c>
      <c r="T66" s="40" t="str">
        <f t="shared" si="7"/>
        <v>OV</v>
      </c>
      <c r="U66" s="40" t="str">
        <f t="shared" si="8"/>
        <v>3</v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50">
        <v>52</v>
      </c>
      <c r="B67" s="45" t="str">
        <f t="shared" si="1"/>
        <v>Ostale pomoći</v>
      </c>
      <c r="C67" s="327">
        <v>3621</v>
      </c>
      <c r="D67" s="45" t="str">
        <f t="shared" si="2"/>
        <v>Tekuće pomoći međunarodnim organizacijama te institucijama i</v>
      </c>
      <c r="E67" s="324" t="s">
        <v>689</v>
      </c>
      <c r="F67" s="45" t="str">
        <f t="shared" si="3"/>
        <v>NOVI PODPROJEKT</v>
      </c>
      <c r="G67" s="45" t="str">
        <f t="shared" si="4"/>
        <v>NOVI PODPROJEKT</v>
      </c>
      <c r="H67" s="224">
        <v>50000</v>
      </c>
      <c r="I67" s="224">
        <v>41000</v>
      </c>
      <c r="J67" s="224">
        <v>25000</v>
      </c>
      <c r="K67" s="93" t="s">
        <v>4839</v>
      </c>
      <c r="L67" s="92"/>
      <c r="M67" s="92"/>
      <c r="N67" s="93"/>
      <c r="O67" s="218"/>
      <c r="P67" s="49"/>
      <c r="Q67" s="246" t="str">
        <f>IF(C67="","",'OPĆI DIO'!$C$1)</f>
        <v>23815 SVEUČILIŠTE U ZADRU</v>
      </c>
      <c r="R67" s="40" t="str">
        <f t="shared" si="5"/>
        <v>362</v>
      </c>
      <c r="S67" s="40" t="str">
        <f t="shared" si="6"/>
        <v>36</v>
      </c>
      <c r="T67" s="40" t="str">
        <f t="shared" si="7"/>
        <v>OV</v>
      </c>
      <c r="U67" s="40" t="str">
        <f t="shared" si="8"/>
        <v>3</v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50"/>
      <c r="B68" s="45" t="str">
        <f t="shared" ref="B68:B131" si="12">IFERROR(VLOOKUP(A68,$V$6:$W$23,2,FALSE),"")</f>
        <v/>
      </c>
      <c r="C68" s="327"/>
      <c r="D68" s="45" t="str">
        <f t="shared" ref="D68:D131" si="13">IFERROR(VLOOKUP(C68,$Y$5:$AA$129,2,FALSE),"")</f>
        <v/>
      </c>
      <c r="E68" s="324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50"/>
      <c r="B69" s="45" t="str">
        <f t="shared" si="12"/>
        <v/>
      </c>
      <c r="C69" s="327"/>
      <c r="D69" s="45" t="str">
        <f t="shared" si="13"/>
        <v/>
      </c>
      <c r="E69" s="324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50">
        <v>51</v>
      </c>
      <c r="B70" s="45" t="str">
        <f t="shared" si="12"/>
        <v>Pomoći EU</v>
      </c>
      <c r="C70" s="327">
        <v>3111</v>
      </c>
      <c r="D70" s="45" t="str">
        <f t="shared" si="13"/>
        <v>Plaće za redovan rad</v>
      </c>
      <c r="E70" s="324" t="s">
        <v>4264</v>
      </c>
      <c r="F70" s="45" t="str">
        <f t="shared" si="14"/>
        <v>SHIE - Sports Disability Inclusive Experience</v>
      </c>
      <c r="G70" s="45" t="str">
        <f t="shared" si="15"/>
        <v>0942</v>
      </c>
      <c r="H70" s="224">
        <v>10000</v>
      </c>
      <c r="I70" s="224">
        <v>0</v>
      </c>
      <c r="J70" s="224">
        <v>0</v>
      </c>
      <c r="K70" s="93"/>
      <c r="L70" s="92"/>
      <c r="M70" s="92"/>
      <c r="N70" s="93" t="s">
        <v>4833</v>
      </c>
      <c r="O70" s="218"/>
      <c r="P70" s="49"/>
      <c r="Q70" s="246" t="str">
        <f>IF(C70="","",'OPĆI DIO'!$C$1)</f>
        <v>23815 SVEUČILIŠTE U ZADRU</v>
      </c>
      <c r="R70" s="40" t="str">
        <f t="shared" si="16"/>
        <v>311</v>
      </c>
      <c r="S70" s="40" t="str">
        <f t="shared" si="17"/>
        <v>31</v>
      </c>
      <c r="T70" s="40" t="str">
        <f t="shared" si="18"/>
        <v>94</v>
      </c>
      <c r="U70" s="40" t="str">
        <f t="shared" si="19"/>
        <v>3</v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50">
        <v>51</v>
      </c>
      <c r="B71" s="45" t="str">
        <f t="shared" si="12"/>
        <v>Pomoći EU</v>
      </c>
      <c r="C71" s="327">
        <v>3132</v>
      </c>
      <c r="D71" s="45" t="str">
        <f t="shared" si="13"/>
        <v>Doprinosi za obvezno zdravstveno osiguranje</v>
      </c>
      <c r="E71" s="324" t="s">
        <v>4264</v>
      </c>
      <c r="F71" s="45" t="str">
        <f t="shared" si="14"/>
        <v>SHIE - Sports Disability Inclusive Experience</v>
      </c>
      <c r="G71" s="45" t="str">
        <f t="shared" si="15"/>
        <v>0942</v>
      </c>
      <c r="H71" s="224">
        <v>1650</v>
      </c>
      <c r="I71" s="224">
        <v>0</v>
      </c>
      <c r="J71" s="224">
        <v>0</v>
      </c>
      <c r="K71" s="93"/>
      <c r="L71" s="92"/>
      <c r="M71" s="92"/>
      <c r="N71" s="93"/>
      <c r="O71" s="218"/>
      <c r="P71" s="49"/>
      <c r="Q71" s="246" t="str">
        <f>IF(C71="","",'OPĆI DIO'!$C$1)</f>
        <v>23815 SVEUČILIŠTE U ZADRU</v>
      </c>
      <c r="R71" s="40" t="str">
        <f t="shared" si="16"/>
        <v>313</v>
      </c>
      <c r="S71" s="40" t="str">
        <f t="shared" si="17"/>
        <v>31</v>
      </c>
      <c r="T71" s="40" t="str">
        <f t="shared" si="18"/>
        <v>94</v>
      </c>
      <c r="U71" s="40" t="str">
        <f t="shared" si="19"/>
        <v>3</v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50">
        <v>51</v>
      </c>
      <c r="B72" s="45" t="str">
        <f t="shared" si="12"/>
        <v>Pomoći EU</v>
      </c>
      <c r="C72" s="327">
        <v>3211</v>
      </c>
      <c r="D72" s="45" t="str">
        <f t="shared" si="13"/>
        <v>Službena putovanja</v>
      </c>
      <c r="E72" s="324" t="s">
        <v>4264</v>
      </c>
      <c r="F72" s="45" t="str">
        <f t="shared" si="14"/>
        <v>SHIE - Sports Disability Inclusive Experience</v>
      </c>
      <c r="G72" s="45" t="str">
        <f t="shared" si="15"/>
        <v>0942</v>
      </c>
      <c r="H72" s="224">
        <v>6000</v>
      </c>
      <c r="I72" s="224">
        <v>0</v>
      </c>
      <c r="J72" s="224">
        <v>0</v>
      </c>
      <c r="K72" s="93"/>
      <c r="L72" s="92"/>
      <c r="M72" s="92"/>
      <c r="N72" s="93"/>
      <c r="O72" s="218"/>
      <c r="P72" s="49"/>
      <c r="Q72" s="246" t="str">
        <f>IF(C72="","",'OPĆI DIO'!$C$1)</f>
        <v>23815 SVEUČILIŠTE U ZADRU</v>
      </c>
      <c r="R72" s="40" t="str">
        <f t="shared" si="16"/>
        <v>321</v>
      </c>
      <c r="S72" s="40" t="str">
        <f t="shared" si="17"/>
        <v>32</v>
      </c>
      <c r="T72" s="40" t="str">
        <f t="shared" si="18"/>
        <v>94</v>
      </c>
      <c r="U72" s="40" t="str">
        <f t="shared" si="19"/>
        <v>3</v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50">
        <v>51</v>
      </c>
      <c r="B73" s="45" t="str">
        <f t="shared" si="12"/>
        <v>Pomoći EU</v>
      </c>
      <c r="C73" s="327">
        <v>3239</v>
      </c>
      <c r="D73" s="45" t="str">
        <f t="shared" si="13"/>
        <v>Ostale usluge</v>
      </c>
      <c r="E73" s="324" t="s">
        <v>4264</v>
      </c>
      <c r="F73" s="45" t="str">
        <f t="shared" si="14"/>
        <v>SHIE - Sports Disability Inclusive Experience</v>
      </c>
      <c r="G73" s="45" t="str">
        <f t="shared" si="15"/>
        <v>0942</v>
      </c>
      <c r="H73" s="224">
        <v>6335</v>
      </c>
      <c r="I73" s="224">
        <v>0</v>
      </c>
      <c r="J73" s="224">
        <v>0</v>
      </c>
      <c r="K73" s="93"/>
      <c r="L73" s="92"/>
      <c r="M73" s="92"/>
      <c r="N73" s="93"/>
      <c r="O73" s="218"/>
      <c r="P73" s="49"/>
      <c r="Q73" s="246" t="str">
        <f>IF(C73="","",'OPĆI DIO'!$C$1)</f>
        <v>23815 SVEUČILIŠTE U ZADRU</v>
      </c>
      <c r="R73" s="40" t="str">
        <f t="shared" si="16"/>
        <v>323</v>
      </c>
      <c r="S73" s="40" t="str">
        <f t="shared" si="17"/>
        <v>32</v>
      </c>
      <c r="T73" s="40" t="str">
        <f t="shared" si="18"/>
        <v>94</v>
      </c>
      <c r="U73" s="40" t="str">
        <f t="shared" si="19"/>
        <v>3</v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50"/>
      <c r="B74" s="45" t="str">
        <f t="shared" si="12"/>
        <v/>
      </c>
      <c r="C74" s="327"/>
      <c r="D74" s="45" t="str">
        <f t="shared" si="13"/>
        <v/>
      </c>
      <c r="E74" s="324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50">
        <v>51</v>
      </c>
      <c r="B75" s="45" t="str">
        <f t="shared" si="12"/>
        <v>Pomoći EU</v>
      </c>
      <c r="C75" s="327">
        <v>3111</v>
      </c>
      <c r="D75" s="45" t="str">
        <f t="shared" si="13"/>
        <v>Plaće za redovan rad</v>
      </c>
      <c r="E75" s="324" t="s">
        <v>4272</v>
      </c>
      <c r="F75" s="45" t="str">
        <f t="shared" si="14"/>
        <v>OPERAS-PLUS</v>
      </c>
      <c r="G75" s="45" t="str">
        <f t="shared" si="15"/>
        <v>0942</v>
      </c>
      <c r="H75" s="224">
        <v>47500</v>
      </c>
      <c r="I75" s="224">
        <v>52000</v>
      </c>
      <c r="J75" s="224">
        <v>0</v>
      </c>
      <c r="K75" s="93"/>
      <c r="L75" s="92"/>
      <c r="M75" s="92"/>
      <c r="N75" s="93" t="s">
        <v>4838</v>
      </c>
      <c r="O75" s="218"/>
      <c r="P75" s="49"/>
      <c r="Q75" s="246" t="str">
        <f>IF(C75="","",'OPĆI DIO'!$C$1)</f>
        <v>23815 SVEUČILIŠTE U ZADRU</v>
      </c>
      <c r="R75" s="40" t="str">
        <f t="shared" si="16"/>
        <v>311</v>
      </c>
      <c r="S75" s="40" t="str">
        <f t="shared" si="17"/>
        <v>31</v>
      </c>
      <c r="T75" s="40" t="str">
        <f t="shared" si="18"/>
        <v>94</v>
      </c>
      <c r="U75" s="40" t="str">
        <f t="shared" si="19"/>
        <v>3</v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50">
        <v>51</v>
      </c>
      <c r="B76" s="45" t="str">
        <f t="shared" si="12"/>
        <v>Pomoći EU</v>
      </c>
      <c r="C76" s="327">
        <v>3132</v>
      </c>
      <c r="D76" s="45" t="str">
        <f t="shared" si="13"/>
        <v>Doprinosi za obvezno zdravstveno osiguranje</v>
      </c>
      <c r="E76" s="324" t="s">
        <v>4272</v>
      </c>
      <c r="F76" s="45" t="str">
        <f t="shared" si="14"/>
        <v>OPERAS-PLUS</v>
      </c>
      <c r="G76" s="45" t="str">
        <f t="shared" si="15"/>
        <v>0942</v>
      </c>
      <c r="H76" s="224">
        <v>7837.5</v>
      </c>
      <c r="I76" s="224">
        <v>8580</v>
      </c>
      <c r="J76" s="224">
        <v>0</v>
      </c>
      <c r="K76" s="93"/>
      <c r="L76" s="92"/>
      <c r="M76" s="92"/>
      <c r="N76" s="93"/>
      <c r="O76" s="218"/>
      <c r="P76" s="49"/>
      <c r="Q76" s="246" t="str">
        <f>IF(C76="","",'OPĆI DIO'!$C$1)</f>
        <v>23815 SVEUČILIŠTE U ZADRU</v>
      </c>
      <c r="R76" s="40" t="str">
        <f t="shared" si="16"/>
        <v>313</v>
      </c>
      <c r="S76" s="40" t="str">
        <f t="shared" si="17"/>
        <v>31</v>
      </c>
      <c r="T76" s="40" t="str">
        <f t="shared" si="18"/>
        <v>94</v>
      </c>
      <c r="U76" s="40" t="str">
        <f t="shared" si="19"/>
        <v>3</v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50">
        <v>51</v>
      </c>
      <c r="B77" s="45" t="str">
        <f t="shared" si="12"/>
        <v>Pomoći EU</v>
      </c>
      <c r="C77" s="327">
        <v>3211</v>
      </c>
      <c r="D77" s="45" t="str">
        <f t="shared" si="13"/>
        <v>Službena putovanja</v>
      </c>
      <c r="E77" s="324" t="s">
        <v>4272</v>
      </c>
      <c r="F77" s="45" t="str">
        <f t="shared" si="14"/>
        <v>OPERAS-PLUS</v>
      </c>
      <c r="G77" s="45" t="str">
        <f t="shared" si="15"/>
        <v>0942</v>
      </c>
      <c r="H77" s="224">
        <v>2800</v>
      </c>
      <c r="I77" s="224">
        <v>2800</v>
      </c>
      <c r="J77" s="224">
        <v>0</v>
      </c>
      <c r="K77" s="93"/>
      <c r="L77" s="92"/>
      <c r="M77" s="92"/>
      <c r="N77" s="93"/>
      <c r="O77" s="218"/>
      <c r="P77" s="49"/>
      <c r="Q77" s="246" t="str">
        <f>IF(C77="","",'OPĆI DIO'!$C$1)</f>
        <v>23815 SVEUČILIŠTE U ZADRU</v>
      </c>
      <c r="R77" s="40" t="str">
        <f t="shared" si="16"/>
        <v>321</v>
      </c>
      <c r="S77" s="40" t="str">
        <f t="shared" si="17"/>
        <v>32</v>
      </c>
      <c r="T77" s="40" t="str">
        <f t="shared" si="18"/>
        <v>94</v>
      </c>
      <c r="U77" s="40" t="str">
        <f t="shared" si="19"/>
        <v>3</v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50"/>
      <c r="B78" s="45" t="str">
        <f t="shared" si="12"/>
        <v/>
      </c>
      <c r="C78" s="327"/>
      <c r="D78" s="45" t="str">
        <f t="shared" si="13"/>
        <v/>
      </c>
      <c r="E78" s="324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50"/>
      <c r="B79" s="45" t="str">
        <f t="shared" si="12"/>
        <v/>
      </c>
      <c r="C79" s="327"/>
      <c r="D79" s="45" t="str">
        <f t="shared" si="13"/>
        <v/>
      </c>
      <c r="E79" s="324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50"/>
      <c r="B80" s="45" t="str">
        <f t="shared" si="12"/>
        <v/>
      </c>
      <c r="C80" s="327"/>
      <c r="D80" s="45" t="str">
        <f t="shared" si="13"/>
        <v/>
      </c>
      <c r="E80" s="324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50"/>
      <c r="B81" s="45" t="str">
        <f t="shared" si="12"/>
        <v/>
      </c>
      <c r="C81" s="327"/>
      <c r="D81" s="45" t="str">
        <f t="shared" si="13"/>
        <v/>
      </c>
      <c r="E81" s="324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50"/>
      <c r="B82" s="45" t="str">
        <f t="shared" si="12"/>
        <v/>
      </c>
      <c r="C82" s="327"/>
      <c r="D82" s="45" t="str">
        <f t="shared" si="13"/>
        <v/>
      </c>
      <c r="E82" s="324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50"/>
      <c r="B83" s="45" t="str">
        <f t="shared" si="12"/>
        <v/>
      </c>
      <c r="C83" s="327"/>
      <c r="D83" s="45" t="str">
        <f t="shared" si="13"/>
        <v/>
      </c>
      <c r="E83" s="324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50"/>
      <c r="B84" s="45" t="str">
        <f t="shared" si="12"/>
        <v/>
      </c>
      <c r="C84" s="327"/>
      <c r="D84" s="45" t="str">
        <f t="shared" si="13"/>
        <v/>
      </c>
      <c r="E84" s="324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50"/>
      <c r="B85" s="45" t="str">
        <f t="shared" si="12"/>
        <v/>
      </c>
      <c r="C85" s="327"/>
      <c r="D85" s="45" t="str">
        <f t="shared" si="13"/>
        <v/>
      </c>
      <c r="E85" s="324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50"/>
      <c r="B86" s="45" t="str">
        <f t="shared" si="12"/>
        <v/>
      </c>
      <c r="C86" s="327"/>
      <c r="D86" s="45" t="str">
        <f t="shared" si="13"/>
        <v/>
      </c>
      <c r="E86" s="324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50"/>
      <c r="B87" s="45" t="str">
        <f t="shared" si="12"/>
        <v/>
      </c>
      <c r="C87" s="327"/>
      <c r="D87" s="45" t="str">
        <f t="shared" si="13"/>
        <v/>
      </c>
      <c r="E87" s="324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50"/>
      <c r="B88" s="45" t="str">
        <f t="shared" si="12"/>
        <v/>
      </c>
      <c r="C88" s="327"/>
      <c r="D88" s="45" t="str">
        <f t="shared" si="13"/>
        <v/>
      </c>
      <c r="E88" s="324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50"/>
      <c r="B89" s="45" t="str">
        <f t="shared" si="12"/>
        <v/>
      </c>
      <c r="C89" s="327"/>
      <c r="D89" s="45" t="str">
        <f t="shared" si="13"/>
        <v/>
      </c>
      <c r="E89" s="324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50"/>
      <c r="B90" s="45" t="str">
        <f t="shared" si="12"/>
        <v/>
      </c>
      <c r="C90" s="327"/>
      <c r="D90" s="45" t="str">
        <f t="shared" si="13"/>
        <v/>
      </c>
      <c r="E90" s="324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50"/>
      <c r="B91" s="45" t="str">
        <f t="shared" si="12"/>
        <v/>
      </c>
      <c r="C91" s="327"/>
      <c r="D91" s="45" t="str">
        <f t="shared" si="13"/>
        <v/>
      </c>
      <c r="E91" s="324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50"/>
      <c r="B92" s="45" t="str">
        <f t="shared" si="12"/>
        <v/>
      </c>
      <c r="C92" s="327"/>
      <c r="D92" s="45" t="str">
        <f t="shared" si="13"/>
        <v/>
      </c>
      <c r="E92" s="324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50"/>
      <c r="B93" s="45" t="str">
        <f t="shared" si="12"/>
        <v/>
      </c>
      <c r="C93" s="327"/>
      <c r="D93" s="45" t="str">
        <f t="shared" si="13"/>
        <v/>
      </c>
      <c r="E93" s="324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50"/>
      <c r="B94" s="45" t="str">
        <f t="shared" si="12"/>
        <v/>
      </c>
      <c r="C94" s="327"/>
      <c r="D94" s="45" t="str">
        <f t="shared" si="13"/>
        <v/>
      </c>
      <c r="E94" s="324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50"/>
      <c r="B95" s="45" t="str">
        <f t="shared" si="12"/>
        <v/>
      </c>
      <c r="C95" s="327"/>
      <c r="D95" s="45" t="str">
        <f t="shared" si="13"/>
        <v/>
      </c>
      <c r="E95" s="324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50"/>
      <c r="B96" s="45" t="str">
        <f t="shared" si="12"/>
        <v/>
      </c>
      <c r="C96" s="327"/>
      <c r="D96" s="45" t="str">
        <f t="shared" si="13"/>
        <v/>
      </c>
      <c r="E96" s="324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50"/>
      <c r="B97" s="45" t="str">
        <f t="shared" si="12"/>
        <v/>
      </c>
      <c r="C97" s="327"/>
      <c r="D97" s="45" t="str">
        <f t="shared" si="13"/>
        <v/>
      </c>
      <c r="E97" s="324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50"/>
      <c r="B98" s="45" t="str">
        <f t="shared" si="12"/>
        <v/>
      </c>
      <c r="C98" s="327"/>
      <c r="D98" s="45" t="str">
        <f t="shared" si="13"/>
        <v/>
      </c>
      <c r="E98" s="324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50"/>
      <c r="B99" s="45" t="str">
        <f t="shared" si="12"/>
        <v/>
      </c>
      <c r="C99" s="327"/>
      <c r="D99" s="45" t="str">
        <f t="shared" si="13"/>
        <v/>
      </c>
      <c r="E99" s="324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50"/>
      <c r="B100" s="45" t="str">
        <f t="shared" si="12"/>
        <v/>
      </c>
      <c r="C100" s="327"/>
      <c r="D100" s="45" t="str">
        <f t="shared" si="13"/>
        <v/>
      </c>
      <c r="E100" s="324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50"/>
      <c r="B101" s="45" t="str">
        <f t="shared" si="12"/>
        <v/>
      </c>
      <c r="C101" s="327"/>
      <c r="D101" s="45" t="str">
        <f t="shared" si="13"/>
        <v/>
      </c>
      <c r="E101" s="324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50"/>
      <c r="B102" s="45" t="str">
        <f t="shared" si="12"/>
        <v/>
      </c>
      <c r="C102" s="327"/>
      <c r="D102" s="45" t="str">
        <f t="shared" si="13"/>
        <v/>
      </c>
      <c r="E102" s="324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50"/>
      <c r="B103" s="45" t="str">
        <f t="shared" si="12"/>
        <v/>
      </c>
      <c r="C103" s="327"/>
      <c r="D103" s="45" t="str">
        <f t="shared" si="13"/>
        <v/>
      </c>
      <c r="E103" s="324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50"/>
      <c r="B104" s="45" t="str">
        <f t="shared" si="12"/>
        <v/>
      </c>
      <c r="C104" s="327"/>
      <c r="D104" s="45" t="str">
        <f t="shared" si="13"/>
        <v/>
      </c>
      <c r="E104" s="324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50"/>
      <c r="B105" s="45" t="str">
        <f t="shared" si="12"/>
        <v/>
      </c>
      <c r="C105" s="327"/>
      <c r="D105" s="45" t="str">
        <f t="shared" si="13"/>
        <v/>
      </c>
      <c r="E105" s="324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50"/>
      <c r="B106" s="45" t="str">
        <f t="shared" si="12"/>
        <v/>
      </c>
      <c r="C106" s="327"/>
      <c r="D106" s="45" t="str">
        <f t="shared" si="13"/>
        <v/>
      </c>
      <c r="E106" s="324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50"/>
      <c r="B107" s="45" t="str">
        <f t="shared" si="12"/>
        <v/>
      </c>
      <c r="C107" s="327"/>
      <c r="D107" s="45" t="str">
        <f t="shared" si="13"/>
        <v/>
      </c>
      <c r="E107" s="324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50"/>
      <c r="B108" s="45" t="str">
        <f t="shared" si="12"/>
        <v/>
      </c>
      <c r="C108" s="327"/>
      <c r="D108" s="45" t="str">
        <f t="shared" si="13"/>
        <v/>
      </c>
      <c r="E108" s="324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50"/>
      <c r="B109" s="45" t="str">
        <f t="shared" si="12"/>
        <v/>
      </c>
      <c r="C109" s="327"/>
      <c r="D109" s="45" t="str">
        <f t="shared" si="13"/>
        <v/>
      </c>
      <c r="E109" s="324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50"/>
      <c r="B110" s="45" t="str">
        <f t="shared" si="12"/>
        <v/>
      </c>
      <c r="C110" s="327"/>
      <c r="D110" s="45" t="str">
        <f t="shared" si="13"/>
        <v/>
      </c>
      <c r="E110" s="324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50"/>
      <c r="B111" s="45" t="str">
        <f t="shared" si="12"/>
        <v/>
      </c>
      <c r="C111" s="327"/>
      <c r="D111" s="45" t="str">
        <f t="shared" si="13"/>
        <v/>
      </c>
      <c r="E111" s="324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50"/>
      <c r="B112" s="45" t="str">
        <f t="shared" si="12"/>
        <v/>
      </c>
      <c r="C112" s="327"/>
      <c r="D112" s="45" t="str">
        <f t="shared" si="13"/>
        <v/>
      </c>
      <c r="E112" s="324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50"/>
      <c r="B113" s="45" t="str">
        <f t="shared" si="12"/>
        <v/>
      </c>
      <c r="C113" s="327"/>
      <c r="D113" s="45" t="str">
        <f t="shared" si="13"/>
        <v/>
      </c>
      <c r="E113" s="324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50"/>
      <c r="B114" s="45" t="str">
        <f t="shared" si="12"/>
        <v/>
      </c>
      <c r="C114" s="327"/>
      <c r="D114" s="45" t="str">
        <f t="shared" si="13"/>
        <v/>
      </c>
      <c r="E114" s="324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50"/>
      <c r="B115" s="45" t="str">
        <f t="shared" si="12"/>
        <v/>
      </c>
      <c r="C115" s="327"/>
      <c r="D115" s="45" t="str">
        <f t="shared" si="13"/>
        <v/>
      </c>
      <c r="E115" s="324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50"/>
      <c r="B116" s="45" t="str">
        <f t="shared" si="12"/>
        <v/>
      </c>
      <c r="C116" s="327"/>
      <c r="D116" s="45" t="str">
        <f t="shared" si="13"/>
        <v/>
      </c>
      <c r="E116" s="324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50"/>
      <c r="B117" s="45" t="str">
        <f t="shared" si="12"/>
        <v/>
      </c>
      <c r="C117" s="327"/>
      <c r="D117" s="45" t="str">
        <f t="shared" si="13"/>
        <v/>
      </c>
      <c r="E117" s="324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50"/>
      <c r="B118" s="45" t="str">
        <f t="shared" si="12"/>
        <v/>
      </c>
      <c r="C118" s="327"/>
      <c r="D118" s="45" t="str">
        <f t="shared" si="13"/>
        <v/>
      </c>
      <c r="E118" s="324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50"/>
      <c r="B119" s="45" t="str">
        <f t="shared" si="12"/>
        <v/>
      </c>
      <c r="C119" s="327"/>
      <c r="D119" s="45" t="str">
        <f t="shared" si="13"/>
        <v/>
      </c>
      <c r="E119" s="324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50"/>
      <c r="B120" s="45" t="str">
        <f t="shared" si="12"/>
        <v/>
      </c>
      <c r="C120" s="327"/>
      <c r="D120" s="45" t="str">
        <f t="shared" si="13"/>
        <v/>
      </c>
      <c r="E120" s="324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50"/>
      <c r="B121" s="45" t="str">
        <f t="shared" si="12"/>
        <v/>
      </c>
      <c r="C121" s="327"/>
      <c r="D121" s="45" t="str">
        <f t="shared" si="13"/>
        <v/>
      </c>
      <c r="E121" s="324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50"/>
      <c r="B122" s="45" t="str">
        <f t="shared" si="12"/>
        <v/>
      </c>
      <c r="C122" s="327"/>
      <c r="D122" s="45" t="str">
        <f t="shared" si="13"/>
        <v/>
      </c>
      <c r="E122" s="324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50"/>
      <c r="B123" s="45" t="str">
        <f t="shared" si="12"/>
        <v/>
      </c>
      <c r="C123" s="327"/>
      <c r="D123" s="45" t="str">
        <f t="shared" si="13"/>
        <v/>
      </c>
      <c r="E123" s="324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25"/>
      <c r="B124" s="45" t="str">
        <f t="shared" si="12"/>
        <v/>
      </c>
      <c r="C124" s="327"/>
      <c r="D124" s="45" t="str">
        <f t="shared" si="13"/>
        <v/>
      </c>
      <c r="E124" s="324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25"/>
      <c r="B125" s="45" t="str">
        <f t="shared" si="12"/>
        <v/>
      </c>
      <c r="C125" s="327"/>
      <c r="D125" s="45" t="str">
        <f t="shared" si="13"/>
        <v/>
      </c>
      <c r="E125" s="324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25"/>
      <c r="B126" s="45" t="str">
        <f t="shared" si="12"/>
        <v/>
      </c>
      <c r="C126" s="327"/>
      <c r="D126" s="45" t="str">
        <f t="shared" si="13"/>
        <v/>
      </c>
      <c r="E126" s="324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25"/>
      <c r="B127" s="45" t="str">
        <f t="shared" si="12"/>
        <v/>
      </c>
      <c r="C127" s="327"/>
      <c r="D127" s="45" t="str">
        <f t="shared" si="13"/>
        <v/>
      </c>
      <c r="E127" s="324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25"/>
      <c r="B128" s="45" t="str">
        <f t="shared" si="12"/>
        <v/>
      </c>
      <c r="C128" s="327"/>
      <c r="D128" s="45" t="str">
        <f t="shared" si="13"/>
        <v/>
      </c>
      <c r="E128" s="324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25"/>
      <c r="B129" s="45" t="str">
        <f t="shared" si="12"/>
        <v/>
      </c>
      <c r="C129" s="327"/>
      <c r="D129" s="45" t="str">
        <f t="shared" si="13"/>
        <v/>
      </c>
      <c r="E129" s="324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25"/>
      <c r="B130" s="45" t="str">
        <f t="shared" si="12"/>
        <v/>
      </c>
      <c r="C130" s="327"/>
      <c r="D130" s="45" t="str">
        <f t="shared" si="13"/>
        <v/>
      </c>
      <c r="E130" s="324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25"/>
      <c r="B131" s="45" t="str">
        <f t="shared" si="12"/>
        <v/>
      </c>
      <c r="C131" s="327"/>
      <c r="D131" s="45" t="str">
        <f t="shared" si="13"/>
        <v/>
      </c>
      <c r="E131" s="324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25"/>
      <c r="B132" s="45" t="str">
        <f t="shared" ref="B132:B195" si="23">IFERROR(VLOOKUP(A132,$V$6:$W$23,2,FALSE),"")</f>
        <v/>
      </c>
      <c r="C132" s="327"/>
      <c r="D132" s="45" t="str">
        <f t="shared" ref="D132:D195" si="24">IFERROR(VLOOKUP(C132,$Y$5:$AA$129,2,FALSE),"")</f>
        <v/>
      </c>
      <c r="E132" s="324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25"/>
      <c r="B133" s="45" t="str">
        <f t="shared" si="23"/>
        <v/>
      </c>
      <c r="C133" s="327"/>
      <c r="D133" s="45" t="str">
        <f t="shared" si="24"/>
        <v/>
      </c>
      <c r="E133" s="324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25"/>
      <c r="B134" s="45" t="str">
        <f t="shared" si="23"/>
        <v/>
      </c>
      <c r="C134" s="327"/>
      <c r="D134" s="45" t="str">
        <f t="shared" si="24"/>
        <v/>
      </c>
      <c r="E134" s="324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25"/>
      <c r="B135" s="45" t="str">
        <f t="shared" si="23"/>
        <v/>
      </c>
      <c r="C135" s="327"/>
      <c r="D135" s="45" t="str">
        <f t="shared" si="24"/>
        <v/>
      </c>
      <c r="E135" s="324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27"/>
      <c r="D136" s="45" t="str">
        <f t="shared" si="24"/>
        <v/>
      </c>
      <c r="E136" s="324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27"/>
      <c r="D137" s="45" t="str">
        <f t="shared" si="24"/>
        <v/>
      </c>
      <c r="E137" s="324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27"/>
      <c r="D138" s="45" t="str">
        <f t="shared" si="24"/>
        <v/>
      </c>
      <c r="E138" s="324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27"/>
      <c r="D139" s="45" t="str">
        <f t="shared" si="24"/>
        <v/>
      </c>
      <c r="E139" s="324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27"/>
      <c r="D140" s="45" t="str">
        <f t="shared" si="24"/>
        <v/>
      </c>
      <c r="E140" s="324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27"/>
      <c r="D141" s="45" t="str">
        <f t="shared" si="24"/>
        <v/>
      </c>
      <c r="E141" s="324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27"/>
      <c r="D142" s="45" t="str">
        <f t="shared" si="24"/>
        <v/>
      </c>
      <c r="E142" s="324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27"/>
      <c r="D143" s="45" t="str">
        <f t="shared" si="24"/>
        <v/>
      </c>
      <c r="E143" s="324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27"/>
      <c r="D144" s="45" t="str">
        <f t="shared" si="24"/>
        <v/>
      </c>
      <c r="E144" s="324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27"/>
      <c r="D145" s="45" t="str">
        <f t="shared" si="24"/>
        <v/>
      </c>
      <c r="E145" s="324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27"/>
      <c r="D146" s="45" t="str">
        <f t="shared" si="24"/>
        <v/>
      </c>
      <c r="E146" s="324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27"/>
      <c r="D147" s="45" t="str">
        <f t="shared" si="24"/>
        <v/>
      </c>
      <c r="E147" s="324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27"/>
      <c r="D148" s="45" t="str">
        <f t="shared" si="24"/>
        <v/>
      </c>
      <c r="E148" s="324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27"/>
      <c r="D149" s="45" t="str">
        <f t="shared" si="24"/>
        <v/>
      </c>
      <c r="E149" s="324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27"/>
      <c r="D150" s="45" t="str">
        <f t="shared" si="24"/>
        <v/>
      </c>
      <c r="E150" s="324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27"/>
      <c r="D151" s="45" t="str">
        <f t="shared" si="24"/>
        <v/>
      </c>
      <c r="E151" s="324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27"/>
      <c r="D152" s="45" t="str">
        <f t="shared" si="24"/>
        <v/>
      </c>
      <c r="E152" s="324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27"/>
      <c r="D153" s="45" t="str">
        <f t="shared" si="24"/>
        <v/>
      </c>
      <c r="E153" s="324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27"/>
      <c r="D154" s="45" t="str">
        <f t="shared" si="24"/>
        <v/>
      </c>
      <c r="E154" s="324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27"/>
      <c r="D155" s="45" t="str">
        <f t="shared" si="24"/>
        <v/>
      </c>
      <c r="E155" s="324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27"/>
      <c r="D156" s="45" t="str">
        <f t="shared" si="24"/>
        <v/>
      </c>
      <c r="E156" s="324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27"/>
      <c r="D157" s="45" t="str">
        <f t="shared" si="24"/>
        <v/>
      </c>
      <c r="E157" s="324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27"/>
      <c r="D158" s="45" t="str">
        <f t="shared" si="24"/>
        <v/>
      </c>
      <c r="E158" s="324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27"/>
      <c r="D159" s="45" t="str">
        <f t="shared" si="24"/>
        <v/>
      </c>
      <c r="E159" s="324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27"/>
      <c r="D160" s="45" t="str">
        <f t="shared" si="24"/>
        <v/>
      </c>
      <c r="E160" s="324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27"/>
      <c r="D161" s="45" t="str">
        <f t="shared" si="24"/>
        <v/>
      </c>
      <c r="E161" s="324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28"/>
      <c r="D162" s="45" t="str">
        <f t="shared" si="24"/>
        <v/>
      </c>
      <c r="E162" s="324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28"/>
      <c r="D163" s="45" t="str">
        <f t="shared" si="24"/>
        <v/>
      </c>
      <c r="E163" s="324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26"/>
      <c r="B164" s="45" t="str">
        <f t="shared" si="23"/>
        <v/>
      </c>
      <c r="C164" s="328"/>
      <c r="D164" s="45" t="str">
        <f t="shared" si="24"/>
        <v/>
      </c>
      <c r="E164" s="324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26"/>
      <c r="B165" s="45" t="str">
        <f t="shared" si="23"/>
        <v/>
      </c>
      <c r="C165" s="328"/>
      <c r="D165" s="45" t="str">
        <f t="shared" si="24"/>
        <v/>
      </c>
      <c r="E165" s="324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26"/>
      <c r="B166" s="45" t="str">
        <f t="shared" si="23"/>
        <v/>
      </c>
      <c r="C166" s="328"/>
      <c r="D166" s="45" t="str">
        <f t="shared" si="24"/>
        <v/>
      </c>
      <c r="E166" s="324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26"/>
      <c r="B167" s="45" t="str">
        <f t="shared" si="23"/>
        <v/>
      </c>
      <c r="C167" s="328"/>
      <c r="D167" s="45" t="str">
        <f t="shared" si="24"/>
        <v/>
      </c>
      <c r="E167" s="324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26"/>
      <c r="B168" s="45" t="str">
        <f t="shared" si="23"/>
        <v/>
      </c>
      <c r="C168" s="328"/>
      <c r="D168" s="45" t="str">
        <f t="shared" si="24"/>
        <v/>
      </c>
      <c r="E168" s="324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26"/>
      <c r="B169" s="45" t="str">
        <f t="shared" si="23"/>
        <v/>
      </c>
      <c r="C169" s="328"/>
      <c r="D169" s="45" t="str">
        <f t="shared" si="24"/>
        <v/>
      </c>
      <c r="E169" s="324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26"/>
      <c r="B170" s="45" t="str">
        <f t="shared" si="23"/>
        <v/>
      </c>
      <c r="C170" s="328"/>
      <c r="D170" s="45" t="str">
        <f t="shared" si="24"/>
        <v/>
      </c>
      <c r="E170" s="324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26"/>
      <c r="B171" s="45" t="str">
        <f t="shared" si="23"/>
        <v/>
      </c>
      <c r="C171" s="328"/>
      <c r="D171" s="45" t="str">
        <f t="shared" si="24"/>
        <v/>
      </c>
      <c r="E171" s="324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26"/>
      <c r="B172" s="45" t="str">
        <f t="shared" si="23"/>
        <v/>
      </c>
      <c r="C172" s="328"/>
      <c r="D172" s="45" t="str">
        <f t="shared" si="24"/>
        <v/>
      </c>
      <c r="E172" s="324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26"/>
      <c r="B173" s="45" t="str">
        <f t="shared" si="23"/>
        <v/>
      </c>
      <c r="C173" s="328"/>
      <c r="D173" s="45" t="str">
        <f t="shared" si="24"/>
        <v/>
      </c>
      <c r="E173" s="324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26"/>
      <c r="B174" s="45" t="str">
        <f t="shared" si="23"/>
        <v/>
      </c>
      <c r="C174" s="328"/>
      <c r="D174" s="45" t="str">
        <f t="shared" si="24"/>
        <v/>
      </c>
      <c r="E174" s="324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26"/>
      <c r="B175" s="45" t="str">
        <f t="shared" si="23"/>
        <v/>
      </c>
      <c r="C175" s="328"/>
      <c r="D175" s="45" t="str">
        <f t="shared" si="24"/>
        <v/>
      </c>
      <c r="E175" s="324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324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324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324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324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324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324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324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324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324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324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324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324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324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324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324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324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324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324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324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324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324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324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324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324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324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324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324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324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324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324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324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324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324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324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324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324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324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324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324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324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324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324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324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7" zoomScale="90" zoomScaleNormal="90" workbookViewId="0">
      <selection activeCell="K7" sqref="K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9" ht="21" customHeight="1">
      <c r="B2" s="387" t="s">
        <v>4035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9" s="19" customFormat="1" ht="15">
      <c r="B3" s="18"/>
      <c r="C3" s="18"/>
      <c r="D3" s="18"/>
      <c r="G3" s="350"/>
      <c r="I3" s="350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5174045</v>
      </c>
      <c r="E5" s="329"/>
      <c r="F5" s="329"/>
      <c r="G5" s="330">
        <v>1235526</v>
      </c>
      <c r="H5" s="329"/>
      <c r="I5" s="329">
        <v>1422358</v>
      </c>
      <c r="J5" s="329"/>
      <c r="K5" s="329">
        <v>2516161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23" t="str">
        <f>'OPĆI DIO'!$C$1</f>
        <v>23815 SVEUČILIŠTE U ZADRU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27464771.456168294</v>
      </c>
      <c r="E6" s="6">
        <f>'A.2 PRIHODI I RASHODI IF'!E7</f>
        <v>22804604</v>
      </c>
      <c r="F6" s="6">
        <f>'A.2 PRIHODI I RASHODI IF'!E8</f>
        <v>0</v>
      </c>
      <c r="G6" s="6">
        <f>'A.2 PRIHODI I RASHODI IF'!E10</f>
        <v>1706382</v>
      </c>
      <c r="H6" s="6">
        <f>'A.2 PRIHODI I RASHODI IF'!E12</f>
        <v>0</v>
      </c>
      <c r="I6" s="6">
        <f>'A.2 PRIHODI I RASHODI IF'!E13+'B.2 RAČUN FINANC IF'!E7</f>
        <v>1850000</v>
      </c>
      <c r="J6" s="6">
        <f>'A.2 PRIHODI I RASHODI IF'!E15</f>
        <v>632203</v>
      </c>
      <c r="K6" s="6">
        <f>'A.2 PRIHODI I RASHODI IF'!E16</f>
        <v>460601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3">
        <f>'A.2 PRIHODI I RASHODI IF'!E23</f>
        <v>0</v>
      </c>
      <c r="S6" s="6">
        <f>'A.2 PRIHODI I RASHODI IF'!E24</f>
        <v>0</v>
      </c>
      <c r="T6" s="6">
        <f>'A.2 PRIHODI I RASHODI IF'!E26</f>
        <v>9654.4561682925196</v>
      </c>
      <c r="U6" s="6">
        <f>'A.2 PRIHODI I RASHODI IF'!E27</f>
        <v>0</v>
      </c>
      <c r="V6" s="6">
        <f>'A.2 PRIHODI I RASHODI IF'!E29</f>
        <v>1327</v>
      </c>
      <c r="W6" s="6">
        <f>'B.2 RAČUN FINANC IF'!E10</f>
        <v>0</v>
      </c>
      <c r="X6" s="23" t="str">
        <f>'OPĆI DIO'!$C$1</f>
        <v>23815 SVEUČILIŠTE U ZADRU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-4042723</v>
      </c>
      <c r="E7" s="331"/>
      <c r="F7" s="331"/>
      <c r="G7" s="331">
        <v>-1571589</v>
      </c>
      <c r="H7" s="331"/>
      <c r="I7" s="331">
        <v>-952613</v>
      </c>
      <c r="J7" s="331"/>
      <c r="K7" s="331">
        <v>-1518521</v>
      </c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23" t="str">
        <f>'OPĆI DIO'!$C$1</f>
        <v>23815 SVEUČILIŠTE U ZADRU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28596093.456168294</v>
      </c>
      <c r="E8" s="6">
        <f>+E5+E6+E7</f>
        <v>22804604</v>
      </c>
      <c r="F8" s="6">
        <f t="shared" ref="F8:W8" si="1">+F5+F6+F7</f>
        <v>0</v>
      </c>
      <c r="G8" s="6">
        <f t="shared" si="1"/>
        <v>1370319</v>
      </c>
      <c r="H8" s="6">
        <f t="shared" si="1"/>
        <v>0</v>
      </c>
      <c r="I8" s="6">
        <f t="shared" si="1"/>
        <v>2319745</v>
      </c>
      <c r="J8" s="6">
        <f t="shared" si="1"/>
        <v>632203</v>
      </c>
      <c r="K8" s="6">
        <f t="shared" si="1"/>
        <v>1458241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3">
        <f t="shared" si="1"/>
        <v>0</v>
      </c>
      <c r="S8" s="6">
        <f t="shared" si="1"/>
        <v>0</v>
      </c>
      <c r="T8" s="6">
        <f t="shared" si="1"/>
        <v>9654.4561682925196</v>
      </c>
      <c r="U8" s="6">
        <f t="shared" si="1"/>
        <v>0</v>
      </c>
      <c r="V8" s="6">
        <f t="shared" si="1"/>
        <v>1327</v>
      </c>
      <c r="W8" s="6">
        <f t="shared" si="1"/>
        <v>0</v>
      </c>
      <c r="X8" s="23" t="str">
        <f>'OPĆI DIO'!$C$1</f>
        <v>23815 SVEUČILIŠTE U ZADRU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28596093.461165812</v>
      </c>
      <c r="E9" s="6">
        <f>'A.2 PRIHODI I RASHODI IF'!E32</f>
        <v>22804603.999999989</v>
      </c>
      <c r="F9" s="6">
        <f>'A.2 PRIHODI I RASHODI IF'!E33</f>
        <v>0</v>
      </c>
      <c r="G9" s="6">
        <f>'A.2 PRIHODI I RASHODI IF'!E35+'B.2 RAČUN FINANC IF'!E14</f>
        <v>1370318.7283164111</v>
      </c>
      <c r="H9" s="6">
        <f>'A.2 PRIHODI I RASHODI IF'!E37</f>
        <v>0</v>
      </c>
      <c r="I9" s="6">
        <f>'A.2 PRIHODI I RASHODI IF'!E38</f>
        <v>2319745.0259473086</v>
      </c>
      <c r="J9" s="6">
        <f>'A.2 PRIHODI I RASHODI IF'!E40</f>
        <v>632202.81539999996</v>
      </c>
      <c r="K9" s="6">
        <f>'A.2 PRIHODI I RASHODI IF'!E41</f>
        <v>1458241.7510813691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3">
        <f>'A.2 PRIHODI I RASHODI IF'!E48</f>
        <v>0</v>
      </c>
      <c r="S9" s="6">
        <f>'A.2 PRIHODI I RASHODI IF'!E49</f>
        <v>0</v>
      </c>
      <c r="T9" s="6">
        <f>'A.2 PRIHODI I RASHODI IF'!E51</f>
        <v>9653.9123365850428</v>
      </c>
      <c r="U9" s="6">
        <f>'A.2 PRIHODI I RASHODI IF'!E52</f>
        <v>0</v>
      </c>
      <c r="V9" s="6">
        <f>'A.2 PRIHODI I RASHODI IF'!E54</f>
        <v>1327.2280841462605</v>
      </c>
      <c r="W9" s="6">
        <v>0</v>
      </c>
      <c r="X9" s="23" t="str">
        <f>'OPĆI DIO'!$C$1</f>
        <v>23815 SVEUČILIŠTE U ZADRU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-4.997527642217392E-3</v>
      </c>
      <c r="E10" s="37">
        <f>+E8-E9</f>
        <v>0</v>
      </c>
      <c r="F10" s="37">
        <f t="shared" ref="F10:W10" si="2">+F8-F9</f>
        <v>0</v>
      </c>
      <c r="G10" s="37">
        <f>+G8-G9</f>
        <v>0.27168358885683119</v>
      </c>
      <c r="H10" s="37">
        <f t="shared" si="2"/>
        <v>0</v>
      </c>
      <c r="I10" s="37">
        <f t="shared" si="2"/>
        <v>-2.5947308633476496E-2</v>
      </c>
      <c r="J10" s="37">
        <f>+J8-J9</f>
        <v>0.18460000003688037</v>
      </c>
      <c r="K10" s="37">
        <f t="shared" si="2"/>
        <v>-0.751081369118765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0.54383170747678378</v>
      </c>
      <c r="U10" s="37">
        <f t="shared" si="2"/>
        <v>0</v>
      </c>
      <c r="V10" s="37">
        <f t="shared" si="2"/>
        <v>-0.22808414626047124</v>
      </c>
      <c r="W10" s="37">
        <f t="shared" si="2"/>
        <v>0</v>
      </c>
      <c r="X10" s="23" t="str">
        <f>'OPĆI DIO'!$C$1</f>
        <v>23815 SVEUČILIŠTE U ZADRU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23815 SVEUČILIŠTE U ZADRU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23815 SVEUČILIŠTE U ZADRU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4042723</v>
      </c>
      <c r="E13" s="84">
        <f t="shared" ref="E13:W13" si="4">-E7</f>
        <v>0</v>
      </c>
      <c r="F13" s="84">
        <f t="shared" si="4"/>
        <v>0</v>
      </c>
      <c r="G13" s="84">
        <f t="shared" si="4"/>
        <v>1571589</v>
      </c>
      <c r="H13" s="84">
        <f t="shared" si="4"/>
        <v>0</v>
      </c>
      <c r="I13" s="84">
        <f t="shared" si="4"/>
        <v>952613</v>
      </c>
      <c r="J13" s="84">
        <f t="shared" si="4"/>
        <v>0</v>
      </c>
      <c r="K13" s="84">
        <f t="shared" si="4"/>
        <v>1518521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23815 SVEUČILIŠTE U ZADRU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27637116.298378658</v>
      </c>
      <c r="E14" s="6">
        <f>'A.2 PRIHODI I RASHODI IF'!F7</f>
        <v>22846845</v>
      </c>
      <c r="F14" s="6">
        <f>'A.2 PRIHODI I RASHODI IF'!F8</f>
        <v>0</v>
      </c>
      <c r="G14" s="6">
        <f>'A.2 PRIHODI I RASHODI IF'!F10</f>
        <v>1791704.7719999999</v>
      </c>
      <c r="H14" s="6">
        <f>'A.2 PRIHODI I RASHODI IF'!F12</f>
        <v>0</v>
      </c>
      <c r="I14" s="6">
        <f>'A.2 PRIHODI I RASHODI IF'!F13+'B.2 RAČUN FINANC IF'!F7</f>
        <v>1942500</v>
      </c>
      <c r="J14" s="6">
        <f>'A.2 PRIHODI I RASHODI IF'!F15</f>
        <v>536645</v>
      </c>
      <c r="K14" s="6">
        <f>'A.2 PRIHODI I RASHODI IF'!F16</f>
        <v>506349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3">
        <f>'A.2 PRIHODI I RASHODI IF'!F23</f>
        <v>0</v>
      </c>
      <c r="S14" s="6">
        <f>'A.2 PRIHODI I RASHODI IF'!F24</f>
        <v>0</v>
      </c>
      <c r="T14" s="6">
        <f>'A.2 PRIHODI I RASHODI IF'!F26</f>
        <v>11081.684252438781</v>
      </c>
      <c r="U14" s="6">
        <f>'A.2 PRIHODI I RASHODI IF'!F27</f>
        <v>0</v>
      </c>
      <c r="V14" s="6">
        <f>'A.2 PRIHODI I RASHODI IF'!F29</f>
        <v>1990.8421262193906</v>
      </c>
      <c r="W14" s="6">
        <f>'B.2 RAČUN FINANC IF'!F10</f>
        <v>0</v>
      </c>
      <c r="X14" s="23" t="str">
        <f>'OPĆI DIO'!$C$1</f>
        <v>23815 SVEUČILIŠTE U ZADRU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-3994587</v>
      </c>
      <c r="E15" s="332"/>
      <c r="F15" s="332"/>
      <c r="G15" s="332">
        <v>-1983011</v>
      </c>
      <c r="H15" s="332"/>
      <c r="I15" s="332">
        <v>-467031</v>
      </c>
      <c r="J15" s="332"/>
      <c r="K15" s="332">
        <v>-1544545</v>
      </c>
      <c r="L15" s="332"/>
      <c r="M15" s="329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23" t="str">
        <f>'OPĆI DIO'!$C$1</f>
        <v>23815 SVEUČILIŠTE U ZADRU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27685252.298378658</v>
      </c>
      <c r="E16" s="6">
        <f>+E13+E14+E15</f>
        <v>22846845</v>
      </c>
      <c r="F16" s="6">
        <f t="shared" ref="F16:W16" si="5">+F13+F14+F15</f>
        <v>0</v>
      </c>
      <c r="G16" s="6">
        <f t="shared" si="5"/>
        <v>1380282.7719999999</v>
      </c>
      <c r="H16" s="6">
        <f t="shared" si="5"/>
        <v>0</v>
      </c>
      <c r="I16" s="6">
        <f t="shared" si="5"/>
        <v>2428082</v>
      </c>
      <c r="J16" s="6">
        <f t="shared" si="5"/>
        <v>536645</v>
      </c>
      <c r="K16" s="6">
        <f t="shared" si="5"/>
        <v>480325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11081.684252438781</v>
      </c>
      <c r="U16" s="6">
        <f t="shared" si="5"/>
        <v>0</v>
      </c>
      <c r="V16" s="6">
        <f t="shared" si="5"/>
        <v>1990.8421262193906</v>
      </c>
      <c r="W16" s="6">
        <f t="shared" si="5"/>
        <v>0</v>
      </c>
      <c r="X16" s="23" t="str">
        <f>'OPĆI DIO'!$C$1</f>
        <v>23815 SVEUČILIŠTE U ZADRU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27685252.961624697</v>
      </c>
      <c r="E17" s="6">
        <f>'A.2 PRIHODI I RASHODI IF'!F32</f>
        <v>22846844.999999989</v>
      </c>
      <c r="F17" s="6">
        <f>'A.2 PRIHODI I RASHODI IF'!F33</f>
        <v>0</v>
      </c>
      <c r="G17" s="6">
        <f>'A.2 PRIHODI I RASHODI IF'!F35+'B.2 RAČUN FINANC IF'!F14</f>
        <v>1380282.7338907691</v>
      </c>
      <c r="H17" s="6">
        <f>'A.2 PRIHODI I RASHODI IF'!F37</f>
        <v>0</v>
      </c>
      <c r="I17" s="6">
        <f>'A.2 PRIHODI I RASHODI IF'!F38</f>
        <v>2428082.0772446753</v>
      </c>
      <c r="J17" s="6">
        <f>'A.2 PRIHODI I RASHODI IF'!F40</f>
        <v>536645.39914999995</v>
      </c>
      <c r="K17" s="6">
        <f>'A.2 PRIHODI I RASHODI IF'!F41</f>
        <v>480324.76879231102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11082.140420731303</v>
      </c>
      <c r="U17" s="6">
        <f>'A.2 PRIHODI I RASHODI IF'!F52</f>
        <v>0</v>
      </c>
      <c r="V17" s="6">
        <f>'A.2 PRIHODI I RASHODI IF'!F54</f>
        <v>1990.8421262193906</v>
      </c>
      <c r="W17" s="6">
        <v>0</v>
      </c>
      <c r="X17" s="23" t="str">
        <f>'OPĆI DIO'!$C$1</f>
        <v>23815 SVEUČILIŠTE U ZADRU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-0.66324604793953768</v>
      </c>
      <c r="E18" s="37">
        <f>+E16-E17</f>
        <v>0</v>
      </c>
      <c r="F18" s="37">
        <f t="shared" ref="F18:W18" si="6">+F16-F17</f>
        <v>0</v>
      </c>
      <c r="G18" s="37">
        <f t="shared" si="6"/>
        <v>3.8109230808913708E-2</v>
      </c>
      <c r="H18" s="37">
        <f t="shared" si="6"/>
        <v>0</v>
      </c>
      <c r="I18" s="37">
        <f t="shared" si="6"/>
        <v>-7.7244675252586603E-2</v>
      </c>
      <c r="J18" s="37">
        <f t="shared" si="6"/>
        <v>-0.3991499999538064</v>
      </c>
      <c r="K18" s="37">
        <f t="shared" si="6"/>
        <v>0.23120768897933885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-0.45616829252139723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23815 SVEUČILIŠTE U ZADRU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23815 SVEUČILIŠTE U ZADRU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23815 SVEUČILIŠTE U ZADRU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3994587</v>
      </c>
      <c r="E21" s="84">
        <f t="shared" ref="E21:W21" si="8">-E15</f>
        <v>0</v>
      </c>
      <c r="F21" s="84">
        <f t="shared" si="8"/>
        <v>0</v>
      </c>
      <c r="G21" s="84">
        <f t="shared" si="8"/>
        <v>1983011</v>
      </c>
      <c r="H21" s="84">
        <f t="shared" si="8"/>
        <v>0</v>
      </c>
      <c r="I21" s="84">
        <f t="shared" si="8"/>
        <v>467031</v>
      </c>
      <c r="J21" s="84">
        <f t="shared" si="8"/>
        <v>0</v>
      </c>
      <c r="K21" s="84">
        <f t="shared" si="8"/>
        <v>1544545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23815 SVEUČILIŠTE U ZADRU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27245395.601020731</v>
      </c>
      <c r="E22" s="6">
        <f>'A.2 PRIHODI I RASHODI IF'!G7</f>
        <v>22868849</v>
      </c>
      <c r="F22" s="6">
        <f>'A.2 PRIHODI I RASHODI IF'!G8</f>
        <v>0</v>
      </c>
      <c r="G22" s="6">
        <f>'A.2 PRIHODI I RASHODI IF'!G10</f>
        <v>1881290.4605999999</v>
      </c>
      <c r="H22" s="6">
        <f>'A.2 PRIHODI I RASHODI IF'!G12</f>
        <v>0</v>
      </c>
      <c r="I22" s="6">
        <f>'A.2 PRIHODI I RASHODI IF'!G13+'B.2 RAČUN FINANC IF'!G7</f>
        <v>2039625</v>
      </c>
      <c r="J22" s="6">
        <f>'A.2 PRIHODI I RASHODI IF'!G15</f>
        <v>367750</v>
      </c>
      <c r="K22" s="6">
        <f>'A.2 PRIHODI I RASHODI IF'!G16</f>
        <v>74045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3">
        <f>'A.2 PRIHODI I RASHODI IF'!G23</f>
        <v>0</v>
      </c>
      <c r="S22" s="6">
        <f>'A.2 PRIHODI I RASHODI IF'!G24</f>
        <v>0</v>
      </c>
      <c r="T22" s="6">
        <f>'A.2 PRIHODI I RASHODI IF'!G26</f>
        <v>11181.684252438781</v>
      </c>
      <c r="U22" s="6">
        <f>'A.2 PRIHODI I RASHODI IF'!G27</f>
        <v>0</v>
      </c>
      <c r="V22" s="6">
        <f>'A.2 PRIHODI I RASHODI IF'!G29</f>
        <v>2654.4561682925209</v>
      </c>
      <c r="W22" s="6">
        <f>'B.2 RAČUN FINANC IF'!G10</f>
        <v>0</v>
      </c>
      <c r="X22" s="23" t="str">
        <f>'OPĆI DIO'!$C$1</f>
        <v>23815 SVEUČILIŠTE U ZADRU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-4116712</v>
      </c>
      <c r="E23" s="332"/>
      <c r="F23" s="332"/>
      <c r="G23" s="332">
        <v>-2483619</v>
      </c>
      <c r="H23" s="332"/>
      <c r="I23" s="332">
        <v>-78374</v>
      </c>
      <c r="J23" s="332"/>
      <c r="K23" s="332">
        <v>-1554719</v>
      </c>
      <c r="L23" s="332"/>
      <c r="M23" s="329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23" t="str">
        <f>'OPĆI DIO'!$C$1</f>
        <v>23815 SVEUČILIŠTE U ZADRU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27123270.601020731</v>
      </c>
      <c r="E24" s="6">
        <f>+E21+E22+E23</f>
        <v>22868849</v>
      </c>
      <c r="F24" s="6">
        <f t="shared" ref="F24:W24" si="9">+F21+F22+F23</f>
        <v>0</v>
      </c>
      <c r="G24" s="6">
        <f t="shared" si="9"/>
        <v>1380682.4605999999</v>
      </c>
      <c r="H24" s="6">
        <f t="shared" si="9"/>
        <v>0</v>
      </c>
      <c r="I24" s="6">
        <f t="shared" si="9"/>
        <v>2428282</v>
      </c>
      <c r="J24" s="6">
        <f t="shared" si="9"/>
        <v>367750</v>
      </c>
      <c r="K24" s="6">
        <f t="shared" si="9"/>
        <v>63871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11181.684252438781</v>
      </c>
      <c r="U24" s="6">
        <f t="shared" si="9"/>
        <v>0</v>
      </c>
      <c r="V24" s="6">
        <f t="shared" si="9"/>
        <v>2654.4561682925209</v>
      </c>
      <c r="W24" s="6">
        <f t="shared" si="9"/>
        <v>0</v>
      </c>
      <c r="X24" s="23" t="str">
        <f>'OPĆI DIO'!$C$1</f>
        <v>23815 SVEUČILIŠTE U ZADRU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27123270.619455829</v>
      </c>
      <c r="E25" s="6">
        <f>'A.2 PRIHODI I RASHODI IF'!G32</f>
        <v>22868848.999999989</v>
      </c>
      <c r="F25" s="6">
        <f>'A.2 PRIHODI I RASHODI IF'!G33</f>
        <v>0</v>
      </c>
      <c r="G25" s="6">
        <f>'A.2 PRIHODI I RASHODI IF'!G35+'B.2 RAČUN FINANC IF'!G14</f>
        <v>1380682.7338907691</v>
      </c>
      <c r="H25" s="6">
        <f>'A.2 PRIHODI I RASHODI IF'!G37</f>
        <v>0</v>
      </c>
      <c r="I25" s="6">
        <f>'A.2 PRIHODI I RASHODI IF'!G38</f>
        <v>2428282.0772446753</v>
      </c>
      <c r="J25" s="6">
        <f>'A.2 PRIHODI I RASHODI IF'!G40</f>
        <v>367749.82</v>
      </c>
      <c r="K25" s="6">
        <f>'A.2 PRIHODI I RASHODI IF'!G41</f>
        <v>63870.391731369033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11182.140420731303</v>
      </c>
      <c r="U25" s="6">
        <f>'A.2 PRIHODI I RASHODI IF'!G52</f>
        <v>0</v>
      </c>
      <c r="V25" s="6">
        <f>'A.2 PRIHODI I RASHODI IF'!G54</f>
        <v>2654.4561682925209</v>
      </c>
      <c r="W25" s="6">
        <v>0</v>
      </c>
      <c r="X25" s="23" t="str">
        <f>'OPĆI DIO'!$C$1</f>
        <v>23815 SVEUČILIŠTE U ZADRU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-1.8435106010656455E-2</v>
      </c>
      <c r="E26" s="37">
        <f>+E24-E25</f>
        <v>0</v>
      </c>
      <c r="F26" s="37">
        <f t="shared" ref="F26:W26" si="10">+F24-F25</f>
        <v>0</v>
      </c>
      <c r="G26" s="37">
        <f t="shared" si="10"/>
        <v>-0.27329076919704676</v>
      </c>
      <c r="H26" s="37">
        <f>+H24-H25</f>
        <v>0</v>
      </c>
      <c r="I26" s="37">
        <f t="shared" si="10"/>
        <v>-7.7244675252586603E-2</v>
      </c>
      <c r="J26" s="37">
        <f t="shared" si="10"/>
        <v>0.17999999999301508</v>
      </c>
      <c r="K26" s="37">
        <f t="shared" si="10"/>
        <v>0.60826863096735906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-0.45616829252139723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23815 SVEUČILIŠTE U ZADRU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E28" sqref="E28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1" t="s">
        <v>3883</v>
      </c>
      <c r="B2" s="391"/>
      <c r="C2" s="391"/>
      <c r="D2" s="391"/>
      <c r="E2" s="391"/>
      <c r="F2" s="391"/>
      <c r="G2" s="391"/>
      <c r="H2" s="391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1" t="s">
        <v>3884</v>
      </c>
      <c r="B4" s="391"/>
      <c r="C4" s="391"/>
      <c r="D4" s="391"/>
      <c r="E4" s="391"/>
      <c r="F4" s="391"/>
      <c r="G4" s="391"/>
      <c r="H4" s="391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1" t="s">
        <v>4777</v>
      </c>
      <c r="B6" s="391"/>
      <c r="C6" s="391"/>
      <c r="D6" s="391"/>
      <c r="E6" s="391"/>
      <c r="F6" s="391"/>
      <c r="G6" s="391"/>
      <c r="H6" s="391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2" t="s">
        <v>4778</v>
      </c>
      <c r="B8" s="393"/>
      <c r="C8" s="394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8">
        <v>1</v>
      </c>
      <c r="B9" s="389"/>
      <c r="C9" s="390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31257784</v>
      </c>
      <c r="E10" s="317">
        <f t="shared" ref="E10:H10" si="0">+E11+E19</f>
        <v>28315621</v>
      </c>
      <c r="F10" s="317">
        <f t="shared" si="0"/>
        <v>27464771.456168294</v>
      </c>
      <c r="G10" s="317">
        <f t="shared" si="0"/>
        <v>27637116.298378661</v>
      </c>
      <c r="H10" s="317">
        <f t="shared" si="0"/>
        <v>27245395.601020731</v>
      </c>
      <c r="I10" s="315" t="str">
        <f>'OPĆI DIO'!$C$1</f>
        <v>23815 SVEUČILIŠTE U ZADRU</v>
      </c>
    </row>
    <row r="11" spans="1:10">
      <c r="A11" s="277">
        <v>6</v>
      </c>
      <c r="B11" s="277"/>
      <c r="C11" s="277" t="s">
        <v>4782</v>
      </c>
      <c r="D11" s="309">
        <f>SUM(D12:D18)</f>
        <v>31256404</v>
      </c>
      <c r="E11" s="309">
        <f t="shared" ref="E11:H11" si="1">SUM(E12:E18)</f>
        <v>28314294</v>
      </c>
      <c r="F11" s="309">
        <f t="shared" si="1"/>
        <v>27463444.456168294</v>
      </c>
      <c r="G11" s="309">
        <f t="shared" si="1"/>
        <v>27635125.456252441</v>
      </c>
      <c r="H11" s="309">
        <f t="shared" si="1"/>
        <v>27242741.144852437</v>
      </c>
      <c r="I11" s="315" t="str">
        <f>'OPĆI DIO'!$C$1</f>
        <v>23815 SVEUČILIŠTE U ZADRU</v>
      </c>
    </row>
    <row r="12" spans="1:10">
      <c r="A12" s="277"/>
      <c r="B12" s="278" t="s">
        <v>3887</v>
      </c>
      <c r="C12" s="278" t="s">
        <v>3886</v>
      </c>
      <c r="D12" s="344"/>
      <c r="E12" s="344"/>
      <c r="F12" s="334">
        <f>SUMIF('Unos prihoda i primitaka'!$L$3:$L$501,$B12,'Unos prihoda i primitaka'!G$3:G$501)</f>
        <v>0</v>
      </c>
      <c r="G12" s="334">
        <f>SUMIF('Unos prihoda i primitaka'!$L$3:$L$501,$B12,'Unos prihoda i primitaka'!H$3:H$501)</f>
        <v>0</v>
      </c>
      <c r="H12" s="334">
        <f>SUMIF('Unos prihoda i primitaka'!$L$3:$L$501,$B12,'Unos prihoda i primitaka'!I$3:I$501)</f>
        <v>0</v>
      </c>
      <c r="I12" s="315" t="str">
        <f>'OPĆI DIO'!$C$1</f>
        <v>23815 SVEUČILIŠTE U ZADRU</v>
      </c>
    </row>
    <row r="13" spans="1:10" ht="30">
      <c r="A13" s="277"/>
      <c r="B13" s="278" t="s">
        <v>3889</v>
      </c>
      <c r="C13" s="278" t="s">
        <v>3888</v>
      </c>
      <c r="D13" s="344">
        <v>6299942</v>
      </c>
      <c r="E13" s="344">
        <v>1507459</v>
      </c>
      <c r="F13" s="334">
        <f>SUMIF('Unos prihoda i primitaka'!$L$3:$L$501,$B13,'Unos prihoda i primitaka'!G$3:G$501)</f>
        <v>1092804</v>
      </c>
      <c r="G13" s="334">
        <f>SUMIF('Unos prihoda i primitaka'!$L$3:$L$501,$B13,'Unos prihoda i primitaka'!H$3:H$501)</f>
        <v>1042994</v>
      </c>
      <c r="H13" s="334">
        <f>SUMIF('Unos prihoda i primitaka'!$L$3:$L$501,$B13,'Unos prihoda i primitaka'!I$3:I$501)</f>
        <v>441795</v>
      </c>
      <c r="I13" s="315" t="str">
        <f>'OPĆI DIO'!$C$1</f>
        <v>23815 SVEUČILIŠTE U ZADRU</v>
      </c>
    </row>
    <row r="14" spans="1:10">
      <c r="A14" s="277"/>
      <c r="B14" s="278" t="s">
        <v>3891</v>
      </c>
      <c r="C14" s="278" t="s">
        <v>3890</v>
      </c>
      <c r="D14" s="344">
        <v>11077</v>
      </c>
      <c r="E14" s="344">
        <v>2323</v>
      </c>
      <c r="F14" s="334">
        <f>SUMIF('Unos prihoda i primitaka'!$L$3:$L$501,$B14,'Unos prihoda i primitaka'!G$3:G$501)</f>
        <v>11200</v>
      </c>
      <c r="G14" s="334">
        <f>SUMIF('Unos prihoda i primitaka'!$L$3:$L$501,$B14,'Unos prihoda i primitaka'!H$3:H$501)</f>
        <v>11760</v>
      </c>
      <c r="H14" s="334">
        <f>SUMIF('Unos prihoda i primitaka'!$L$3:$L$501,$B14,'Unos prihoda i primitaka'!I$3:I$501)</f>
        <v>12348</v>
      </c>
      <c r="I14" s="315" t="str">
        <f>'OPĆI DIO'!$C$1</f>
        <v>23815 SVEUČILIŠTE U ZADRU</v>
      </c>
    </row>
    <row r="15" spans="1:10" ht="45">
      <c r="A15" s="277"/>
      <c r="B15" s="278" t="s">
        <v>3892</v>
      </c>
      <c r="C15" s="278" t="s">
        <v>3893</v>
      </c>
      <c r="D15" s="344">
        <v>1831540</v>
      </c>
      <c r="E15" s="344">
        <v>1990842</v>
      </c>
      <c r="F15" s="334">
        <f>SUMIF('Unos prihoda i primitaka'!$L$3:$L$501,$B15,'Unos prihoda i primitaka'!G$3:G$501)</f>
        <v>1850000</v>
      </c>
      <c r="G15" s="334">
        <f>SUMIF('Unos prihoda i primitaka'!$L$3:$L$501,$B15,'Unos prihoda i primitaka'!H$3:H$501)</f>
        <v>1942500</v>
      </c>
      <c r="H15" s="334">
        <f>SUMIF('Unos prihoda i primitaka'!$L$3:$L$501,$B15,'Unos prihoda i primitaka'!I$3:I$501)</f>
        <v>2039625</v>
      </c>
      <c r="I15" s="315" t="str">
        <f>'OPĆI DIO'!$C$1</f>
        <v>23815 SVEUČILIŠTE U ZADRU</v>
      </c>
    </row>
    <row r="16" spans="1:10" ht="30">
      <c r="A16" s="277"/>
      <c r="B16" s="278" t="s">
        <v>3895</v>
      </c>
      <c r="C16" s="278" t="s">
        <v>3894</v>
      </c>
      <c r="D16" s="344">
        <v>1866225</v>
      </c>
      <c r="E16" s="344">
        <v>1175685</v>
      </c>
      <c r="F16" s="334">
        <f>SUMIF('Unos prihoda i primitaka'!$L$3:$L$501,$B16,'Unos prihoda i primitaka'!G$3:G$501)</f>
        <v>1704836.4561682923</v>
      </c>
      <c r="G16" s="334">
        <f>SUMIF('Unos prihoda i primitaka'!$L$3:$L$501,$B16,'Unos prihoda i primitaka'!H$3:H$501)</f>
        <v>1791026.4562524385</v>
      </c>
      <c r="H16" s="334">
        <f>SUMIF('Unos prihoda i primitaka'!$L$3:$L$501,$B16,'Unos prihoda i primitaka'!I$3:I$501)</f>
        <v>1880124.1448524385</v>
      </c>
      <c r="I16" s="315" t="str">
        <f>'OPĆI DIO'!$C$1</f>
        <v>23815 SVEUČILIŠTE U ZADRU</v>
      </c>
    </row>
    <row r="17" spans="1:9" ht="30">
      <c r="A17" s="277"/>
      <c r="B17" s="278" t="s">
        <v>3898</v>
      </c>
      <c r="C17" s="278" t="s">
        <v>3907</v>
      </c>
      <c r="D17" s="344">
        <v>21245832</v>
      </c>
      <c r="E17" s="344">
        <v>23637985</v>
      </c>
      <c r="F17" s="334">
        <f>SUMIF('Unos prihoda i primitaka'!$L$3:$L$501,$B17,'Unos prihoda i primitaka'!G$3:G$501)</f>
        <v>22804604</v>
      </c>
      <c r="G17" s="334">
        <f>SUMIF('Unos prihoda i primitaka'!$L$3:$L$501,$B17,'Unos prihoda i primitaka'!H$3:H$501)</f>
        <v>22846845</v>
      </c>
      <c r="H17" s="334">
        <f>SUMIF('Unos prihoda i primitaka'!$L$3:$L$501,$B17,'Unos prihoda i primitaka'!I$3:I$501)</f>
        <v>22868849</v>
      </c>
      <c r="I17" s="315" t="str">
        <f>'OPĆI DIO'!$C$1</f>
        <v>23815 SVEUČILIŠTE U ZADRU</v>
      </c>
    </row>
    <row r="18" spans="1:9">
      <c r="A18" s="277"/>
      <c r="B18" s="278" t="s">
        <v>3897</v>
      </c>
      <c r="C18" s="278" t="s">
        <v>3896</v>
      </c>
      <c r="D18" s="344">
        <v>1788</v>
      </c>
      <c r="E18" s="344">
        <v>0</v>
      </c>
      <c r="F18" s="334">
        <f>SUMIF('Unos prihoda i primitaka'!$L$3:$L$501,$B18,'Unos prihoda i primitaka'!G$3:G$501)</f>
        <v>0</v>
      </c>
      <c r="G18" s="334">
        <f>SUMIF('Unos prihoda i primitaka'!$L$3:$L$501,$B18,'Unos prihoda i primitaka'!H$3:H$501)</f>
        <v>0</v>
      </c>
      <c r="H18" s="334">
        <f>SUMIF('Unos prihoda i primitaka'!$L$3:$L$501,$B18,'Unos prihoda i primitaka'!I$3:I$501)</f>
        <v>0</v>
      </c>
      <c r="I18" s="315" t="str">
        <f>'OPĆI DIO'!$C$1</f>
        <v>23815 SVEUČILIŠTE U ZADRU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1380</v>
      </c>
      <c r="E19" s="314">
        <f t="shared" ref="E19:H19" si="2">+E20+E21</f>
        <v>1327</v>
      </c>
      <c r="F19" s="314">
        <f t="shared" si="2"/>
        <v>1327</v>
      </c>
      <c r="G19" s="314">
        <f t="shared" si="2"/>
        <v>1990.8421262193906</v>
      </c>
      <c r="H19" s="314">
        <f t="shared" si="2"/>
        <v>2654.4561682925209</v>
      </c>
      <c r="I19" s="315" t="str">
        <f>'OPĆI DIO'!$C$1</f>
        <v>23815 SVEUČILIŠTE U ZADRU</v>
      </c>
    </row>
    <row r="20" spans="1:9" ht="30">
      <c r="A20" s="279"/>
      <c r="B20" s="280" t="s">
        <v>3899</v>
      </c>
      <c r="C20" s="278" t="s">
        <v>3900</v>
      </c>
      <c r="D20" s="344">
        <v>0</v>
      </c>
      <c r="E20" s="344">
        <v>0</v>
      </c>
      <c r="F20" s="334">
        <f>SUMIF('Unos prihoda i primitaka'!$L$3:$L$501,$B20,'Unos prihoda i primitaka'!G$3:G$501)</f>
        <v>0</v>
      </c>
      <c r="G20" s="334">
        <f>SUMIF('Unos prihoda i primitaka'!$L$3:$L$501,$B20,'Unos prihoda i primitaka'!H$3:H$501)</f>
        <v>0</v>
      </c>
      <c r="H20" s="334">
        <f>SUMIF('Unos prihoda i primitaka'!$L$3:$L$501,$B20,'Unos prihoda i primitaka'!I$3:I$501)</f>
        <v>0</v>
      </c>
      <c r="I20" s="315" t="str">
        <f>'OPĆI DIO'!$C$1</f>
        <v>23815 SVEUČILIŠTE U ZADRU</v>
      </c>
    </row>
    <row r="21" spans="1:9" ht="30">
      <c r="A21" s="279"/>
      <c r="B21" s="280" t="s">
        <v>3901</v>
      </c>
      <c r="C21" s="278" t="s">
        <v>3902</v>
      </c>
      <c r="D21" s="344">
        <v>1380</v>
      </c>
      <c r="E21" s="344">
        <v>1327</v>
      </c>
      <c r="F21" s="334">
        <f>SUMIF('Unos prihoda i primitaka'!$L$3:$L$501,$B21,'Unos prihoda i primitaka'!G$3:G$501)</f>
        <v>1327</v>
      </c>
      <c r="G21" s="334">
        <f>SUMIF('Unos prihoda i primitaka'!$L$3:$L$501,$B21,'Unos prihoda i primitaka'!H$3:H$501)</f>
        <v>1990.8421262193906</v>
      </c>
      <c r="H21" s="334">
        <f>SUMIF('Unos prihoda i primitaka'!$L$3:$L$501,$B21,'Unos prihoda i primitaka'!I$3:I$501)</f>
        <v>2654.4561682925209</v>
      </c>
      <c r="I21" s="315" t="str">
        <f>'OPĆI DIO'!$C$1</f>
        <v>23815 SVEUČILIŠTE U ZADRU</v>
      </c>
    </row>
    <row r="24" spans="1:9" ht="30">
      <c r="A24" s="392" t="s">
        <v>4778</v>
      </c>
      <c r="B24" s="393"/>
      <c r="C24" s="394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8">
        <v>1</v>
      </c>
      <c r="B25" s="389"/>
      <c r="C25" s="390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3">
        <f>+D27+D35</f>
        <v>30097051</v>
      </c>
      <c r="E26" s="333">
        <f t="shared" ref="E26:H26" si="3">+E27+E35</f>
        <v>28977876</v>
      </c>
      <c r="F26" s="333">
        <f t="shared" si="3"/>
        <v>28596093.461165823</v>
      </c>
      <c r="G26" s="333">
        <f t="shared" si="3"/>
        <v>27685252.961624708</v>
      </c>
      <c r="H26" s="333">
        <f t="shared" si="3"/>
        <v>27123270.619455837</v>
      </c>
      <c r="I26" s="315" t="str">
        <f>'OPĆI DIO'!$C$1</f>
        <v>23815 SVEUČILIŠTE U ZADRU</v>
      </c>
    </row>
    <row r="27" spans="1:9">
      <c r="A27" s="277">
        <v>3</v>
      </c>
      <c r="B27" s="277"/>
      <c r="C27" s="277" t="s">
        <v>4784</v>
      </c>
      <c r="D27" s="308">
        <f>SUM(D28:D34)</f>
        <v>25113981</v>
      </c>
      <c r="E27" s="308">
        <f t="shared" ref="E27:H27" si="4">SUM(E28:E34)</f>
        <v>26476904</v>
      </c>
      <c r="F27" s="308">
        <f t="shared" si="4"/>
        <v>28161139.646119785</v>
      </c>
      <c r="G27" s="308">
        <f t="shared" si="4"/>
        <v>27278122.492429402</v>
      </c>
      <c r="H27" s="308">
        <f t="shared" si="4"/>
        <v>26719850.7851176</v>
      </c>
      <c r="I27" s="315" t="str">
        <f>'OPĆI DIO'!$C$1</f>
        <v>23815 SVEUČILIŠTE U ZADRU</v>
      </c>
    </row>
    <row r="28" spans="1:9">
      <c r="A28" s="277"/>
      <c r="B28" s="278">
        <v>31</v>
      </c>
      <c r="C28" s="278" t="s">
        <v>195</v>
      </c>
      <c r="D28" s="345">
        <v>18421338</v>
      </c>
      <c r="E28" s="345">
        <v>21098870</v>
      </c>
      <c r="F28" s="336">
        <f>SUMIF('Unos rashoda i izdataka'!$P$3:$P$501,$B28,'Unos rashoda i izdataka'!J$3:J$501)+SUMIF('Unos rashoda P4'!$S$3:$S$501,$B28,'Unos rashoda P4'!H$3:H$501)</f>
        <v>22053583.588259123</v>
      </c>
      <c r="G28" s="336">
        <f>SUMIF('Unos rashoda i izdataka'!$P$3:$P$501,$B28,'Unos rashoda i izdataka'!K$3:K$501)+SUMIF('Unos rashoda P4'!$S$3:$S$501,$B28,'Unos rashoda P4'!I$3:I$501)</f>
        <v>22046456.808933586</v>
      </c>
      <c r="H28" s="336">
        <f>SUMIF('Unos rashoda i izdataka'!$P$3:$P$501,$B28,'Unos rashoda i izdataka'!L$3:L$501)+SUMIF('Unos rashoda P4'!$S$3:$S$501,$B28,'Unos rashoda P4'!J$3:J$501)</f>
        <v>21778368.263470523</v>
      </c>
      <c r="I28" s="315" t="str">
        <f>'OPĆI DIO'!$C$1</f>
        <v>23815 SVEUČILIŠTE U ZADRU</v>
      </c>
    </row>
    <row r="29" spans="1:9">
      <c r="A29" s="280"/>
      <c r="B29" s="280">
        <v>32</v>
      </c>
      <c r="C29" s="288" t="s">
        <v>196</v>
      </c>
      <c r="D29" s="346">
        <v>5265362</v>
      </c>
      <c r="E29" s="346">
        <v>3914504</v>
      </c>
      <c r="F29" s="336">
        <f>SUMIF('Unos rashoda i izdataka'!$P$3:$P$501,$B29,'Unos rashoda i izdataka'!J$3:J$501)+SUMIF('Unos rashoda P4'!$S$3:$S$501,$B29,'Unos rashoda P4'!H$3:H$501)</f>
        <v>4148261.1146467896</v>
      </c>
      <c r="G29" s="336">
        <f>SUMIF('Unos rashoda i izdataka'!$P$3:$P$501,$B29,'Unos rashoda i izdataka'!K$3:K$501)+SUMIF('Unos rashoda P4'!$S$3:$S$501,$B29,'Unos rashoda P4'!I$3:I$501)</f>
        <v>3914340.4793284908</v>
      </c>
      <c r="H29" s="336">
        <f>SUMIF('Unos rashoda i izdataka'!$P$3:$P$501,$B29,'Unos rashoda i izdataka'!L$3:L$501)+SUMIF('Unos rashoda P4'!$S$3:$S$501,$B29,'Unos rashoda P4'!J$3:J$501)</f>
        <v>3818791.1609897166</v>
      </c>
      <c r="I29" s="315" t="str">
        <f>'OPĆI DIO'!$C$1</f>
        <v>23815 SVEUČILIŠTE U ZADRU</v>
      </c>
    </row>
    <row r="30" spans="1:9">
      <c r="A30" s="280"/>
      <c r="B30" s="280">
        <v>34</v>
      </c>
      <c r="C30" s="288" t="s">
        <v>197</v>
      </c>
      <c r="D30" s="346">
        <v>51618</v>
      </c>
      <c r="E30" s="346">
        <v>29101</v>
      </c>
      <c r="F30" s="336">
        <f>SUMIF('Unos rashoda i izdataka'!$P$3:$P$501,$B30,'Unos rashoda i izdataka'!J$3:J$501)+SUMIF('Unos rashoda P4'!$S$3:$S$501,$B30,'Unos rashoda P4'!H$3:H$501)</f>
        <v>29576.064820139309</v>
      </c>
      <c r="G30" s="336">
        <f>SUMIF('Unos rashoda i izdataka'!$P$3:$P$501,$B30,'Unos rashoda i izdataka'!K$3:K$501)+SUMIF('Unos rashoda P4'!$S$3:$S$501,$B30,'Unos rashoda P4'!I$3:I$501)</f>
        <v>24049.751501892897</v>
      </c>
      <c r="H30" s="336">
        <f>SUMIF('Unos rashoda i izdataka'!$P$3:$P$501,$B30,'Unos rashoda i izdataka'!L$3:L$501)+SUMIF('Unos rashoda P4'!$S$3:$S$501,$B30,'Unos rashoda P4'!J$3:J$501)</f>
        <v>24049.751501892897</v>
      </c>
      <c r="I30" s="315" t="str">
        <f>'OPĆI DIO'!$C$1</f>
        <v>23815 SVEUČILIŠTE U ZADRU</v>
      </c>
    </row>
    <row r="31" spans="1:9">
      <c r="A31" s="280"/>
      <c r="B31" s="280">
        <v>35</v>
      </c>
      <c r="C31" s="288" t="s">
        <v>244</v>
      </c>
      <c r="D31" s="346">
        <v>10499</v>
      </c>
      <c r="E31" s="346">
        <v>0</v>
      </c>
      <c r="F31" s="336">
        <f>SUMIF('Unos rashoda i izdataka'!$P$3:$P$501,$B31,'Unos rashoda i izdataka'!J$3:J$501)+SUMIF('Unos rashoda P4'!$S$3:$S$501,$B31,'Unos rashoda P4'!H$3:H$501)</f>
        <v>0</v>
      </c>
      <c r="G31" s="336">
        <f>SUMIF('Unos rashoda i izdataka'!$P$3:$P$501,$B31,'Unos rashoda i izdataka'!K$3:K$501)+SUMIF('Unos rashoda P4'!$S$3:$S$501,$B31,'Unos rashoda P4'!I$3:I$501)</f>
        <v>0</v>
      </c>
      <c r="H31" s="336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23815 SVEUČILIŠTE U ZADRU</v>
      </c>
    </row>
    <row r="32" spans="1:9" ht="30">
      <c r="A32" s="280"/>
      <c r="B32" s="280">
        <v>36</v>
      </c>
      <c r="C32" s="288" t="s">
        <v>198</v>
      </c>
      <c r="D32" s="346">
        <v>98041</v>
      </c>
      <c r="E32" s="346">
        <v>35639</v>
      </c>
      <c r="F32" s="336">
        <f>SUMIF('Unos rashoda i izdataka'!$P$3:$P$501,$B32,'Unos rashoda i izdataka'!J$3:J$501)+SUMIF('Unos rashoda P4'!$S$3:$S$501,$B32,'Unos rashoda P4'!H$3:H$501)</f>
        <v>50000</v>
      </c>
      <c r="G32" s="336">
        <f>SUMIF('Unos rashoda i izdataka'!$P$3:$P$501,$B32,'Unos rashoda i izdataka'!K$3:K$501)+SUMIF('Unos rashoda P4'!$S$3:$S$501,$B32,'Unos rashoda P4'!I$3:I$501)</f>
        <v>41000</v>
      </c>
      <c r="H32" s="336">
        <f>SUMIF('Unos rashoda i izdataka'!$P$3:$P$501,$B32,'Unos rashoda i izdataka'!L$3:L$501)+SUMIF('Unos rashoda P4'!$S$3:$S$501,$B32,'Unos rashoda P4'!J$3:J$501)</f>
        <v>25000</v>
      </c>
      <c r="I32" s="315" t="str">
        <f>'OPĆI DIO'!$C$1</f>
        <v>23815 SVEUČILIŠTE U ZADRU</v>
      </c>
    </row>
    <row r="33" spans="1:9" ht="30">
      <c r="A33" s="280"/>
      <c r="B33" s="280">
        <v>37</v>
      </c>
      <c r="C33" s="288" t="s">
        <v>245</v>
      </c>
      <c r="D33" s="346">
        <v>634886</v>
      </c>
      <c r="E33" s="346">
        <v>591857</v>
      </c>
      <c r="F33" s="336">
        <f>SUMIF('Unos rashoda i izdataka'!$P$3:$P$501,$B33,'Unos rashoda i izdataka'!J$3:J$501)+SUMIF('Unos rashoda P4'!$S$3:$S$501,$B33,'Unos rashoda P4'!H$3:H$501)</f>
        <v>974076.86839372967</v>
      </c>
      <c r="G33" s="336">
        <f>SUMIF('Unos rashoda i izdataka'!$P$3:$P$501,$B33,'Unos rashoda i izdataka'!K$3:K$501)+SUMIF('Unos rashoda P4'!$S$3:$S$501,$B33,'Unos rashoda P4'!I$3:I$501)</f>
        <v>350478.89915547008</v>
      </c>
      <c r="H33" s="336">
        <f>SUMIF('Unos rashoda i izdataka'!$P$3:$P$501,$B33,'Unos rashoda i izdataka'!L$3:L$501)+SUMIF('Unos rashoda P4'!$S$3:$S$501,$B33,'Unos rashoda P4'!J$3:J$501)</f>
        <v>172941.60915547007</v>
      </c>
      <c r="I33" s="315" t="str">
        <f>'OPĆI DIO'!$C$1</f>
        <v>23815 SVEUČILIŠTE U ZADRU</v>
      </c>
    </row>
    <row r="34" spans="1:9">
      <c r="A34" s="280"/>
      <c r="B34" s="280">
        <v>38</v>
      </c>
      <c r="C34" s="288" t="s">
        <v>199</v>
      </c>
      <c r="D34" s="346">
        <v>632237</v>
      </c>
      <c r="E34" s="346">
        <v>806933</v>
      </c>
      <c r="F34" s="336">
        <f>SUMIF('Unos rashoda i izdataka'!$P$3:$P$501,$B34,'Unos rashoda i izdataka'!J$3:J$501)+SUMIF('Unos rashoda P4'!$S$3:$S$501,$B34,'Unos rashoda P4'!H$3:H$501)</f>
        <v>905642.01</v>
      </c>
      <c r="G34" s="336">
        <f>SUMIF('Unos rashoda i izdataka'!$P$3:$P$501,$B34,'Unos rashoda i izdataka'!K$3:K$501)+SUMIF('Unos rashoda P4'!$S$3:$S$501,$B34,'Unos rashoda P4'!I$3:I$501)</f>
        <v>901796.55350996263</v>
      </c>
      <c r="H34" s="336">
        <f>SUMIF('Unos rashoda i izdataka'!$P$3:$P$501,$B34,'Unos rashoda i izdataka'!L$3:L$501)+SUMIF('Unos rashoda P4'!$S$3:$S$501,$B34,'Unos rashoda P4'!J$3:J$501)</f>
        <v>900700</v>
      </c>
      <c r="I34" s="315" t="str">
        <f>'OPĆI DIO'!$C$1</f>
        <v>23815 SVEUČILIŠTE U ZADRU</v>
      </c>
    </row>
    <row r="35" spans="1:9" ht="30">
      <c r="A35" s="284">
        <v>4</v>
      </c>
      <c r="B35" s="285"/>
      <c r="C35" s="286" t="s">
        <v>4785</v>
      </c>
      <c r="D35" s="308">
        <f>SUM(D36:D40)</f>
        <v>4983070</v>
      </c>
      <c r="E35" s="308">
        <f t="shared" ref="E35:H35" si="5">SUM(E36:E40)</f>
        <v>2500972</v>
      </c>
      <c r="F35" s="308">
        <f t="shared" si="5"/>
        <v>434953.81504603726</v>
      </c>
      <c r="G35" s="308">
        <f t="shared" si="5"/>
        <v>407130.46919530589</v>
      </c>
      <c r="H35" s="308">
        <f t="shared" si="5"/>
        <v>403419.83433823555</v>
      </c>
      <c r="I35" s="315" t="str">
        <f>'OPĆI DIO'!$C$1</f>
        <v>23815 SVEUČILIŠTE U ZADRU</v>
      </c>
    </row>
    <row r="36" spans="1:9" ht="30">
      <c r="A36" s="278"/>
      <c r="B36" s="278">
        <v>41</v>
      </c>
      <c r="C36" s="287" t="s">
        <v>246</v>
      </c>
      <c r="D36" s="345">
        <v>22188</v>
      </c>
      <c r="E36" s="345">
        <v>19764</v>
      </c>
      <c r="F36" s="336">
        <f>SUMIF('Unos rashoda i izdataka'!$P$3:$P$501,$B36,'Unos rashoda i izdataka'!J$3:J$501)+SUMIF('Unos rashoda P4'!$S$3:$S$501,$B36,'Unos rashoda P4'!H$3:H$501)</f>
        <v>16903.02124630208</v>
      </c>
      <c r="G36" s="336">
        <f>SUMIF('Unos rashoda i izdataka'!$P$3:$P$501,$B36,'Unos rashoda i izdataka'!K$3:K$501)+SUMIF('Unos rashoda P4'!$S$3:$S$501,$B36,'Unos rashoda P4'!I$3:I$501)</f>
        <v>17234.828267338646</v>
      </c>
      <c r="H36" s="336">
        <f>SUMIF('Unos rashoda i izdataka'!$P$3:$P$501,$B36,'Unos rashoda i izdataka'!L$3:L$501)+SUMIF('Unos rashoda P4'!$S$3:$S$501,$B36,'Unos rashoda P4'!J$3:J$501)</f>
        <v>17234.828267338646</v>
      </c>
      <c r="I36" s="315" t="str">
        <f>'OPĆI DIO'!$C$1</f>
        <v>23815 SVEUČILIŠTE U ZADRU</v>
      </c>
    </row>
    <row r="37" spans="1:9" ht="30">
      <c r="A37" s="278"/>
      <c r="B37" s="278">
        <v>42</v>
      </c>
      <c r="C37" s="287" t="s">
        <v>227</v>
      </c>
      <c r="D37" s="345">
        <v>621499</v>
      </c>
      <c r="E37" s="345">
        <v>490366</v>
      </c>
      <c r="F37" s="336">
        <f>SUMIF('Unos rashoda i izdataka'!$P$3:$P$501,$B37,'Unos rashoda i izdataka'!J$3:J$501)+SUMIF('Unos rashoda P4'!$S$3:$S$501,$B37,'Unos rashoda P4'!H$3:H$501)</f>
        <v>418050.7937997352</v>
      </c>
      <c r="G37" s="336">
        <f>SUMIF('Unos rashoda i izdataka'!$P$3:$P$501,$B37,'Unos rashoda i izdataka'!K$3:K$501)+SUMIF('Unos rashoda P4'!$S$3:$S$501,$B37,'Unos rashoda P4'!I$3:I$501)</f>
        <v>389895.64092796727</v>
      </c>
      <c r="H37" s="336">
        <f>SUMIF('Unos rashoda i izdataka'!$P$3:$P$501,$B37,'Unos rashoda i izdataka'!L$3:L$501)+SUMIF('Unos rashoda P4'!$S$3:$S$501,$B37,'Unos rashoda P4'!J$3:J$501)</f>
        <v>386185.00607089692</v>
      </c>
      <c r="I37" s="315" t="str">
        <f>'OPĆI DIO'!$C$1</f>
        <v>23815 SVEUČILIŠTE U ZADRU</v>
      </c>
    </row>
    <row r="38" spans="1:9" ht="30">
      <c r="A38" s="278"/>
      <c r="B38" s="278">
        <v>43</v>
      </c>
      <c r="C38" s="287" t="s">
        <v>247</v>
      </c>
      <c r="D38" s="345">
        <v>0</v>
      </c>
      <c r="E38" s="345">
        <v>0</v>
      </c>
      <c r="F38" s="336">
        <f>SUMIF('Unos rashoda i izdataka'!$P$3:$P$501,$B38,'Unos rashoda i izdataka'!J$3:J$501)+SUMIF('Unos rashoda P4'!$S$3:$S$501,$B38,'Unos rashoda P4'!H$3:H$501)</f>
        <v>0</v>
      </c>
      <c r="G38" s="336">
        <f>SUMIF('Unos rashoda i izdataka'!$P$3:$P$501,$B38,'Unos rashoda i izdataka'!K$3:K$501)+SUMIF('Unos rashoda P4'!$S$3:$S$501,$B38,'Unos rashoda P4'!I$3:I$501)</f>
        <v>0</v>
      </c>
      <c r="H38" s="336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23815 SVEUČILIŠTE U ZADRU</v>
      </c>
    </row>
    <row r="39" spans="1:9" ht="30">
      <c r="A39" s="278"/>
      <c r="B39" s="278">
        <v>44</v>
      </c>
      <c r="C39" s="287" t="s">
        <v>248</v>
      </c>
      <c r="D39" s="345">
        <v>0</v>
      </c>
      <c r="E39" s="345">
        <v>0</v>
      </c>
      <c r="F39" s="336">
        <f>SUMIF('Unos rashoda i izdataka'!$P$3:$P$501,$B39,'Unos rashoda i izdataka'!J$3:J$501)+SUMIF('Unos rashoda P4'!$S$3:$S$501,$B39,'Unos rashoda P4'!H$3:H$501)</f>
        <v>0</v>
      </c>
      <c r="G39" s="336">
        <f>SUMIF('Unos rashoda i izdataka'!$P$3:$P$501,$B39,'Unos rashoda i izdataka'!K$3:K$501)+SUMIF('Unos rashoda P4'!$S$3:$S$501,$B39,'Unos rashoda P4'!I$3:I$501)</f>
        <v>0</v>
      </c>
      <c r="H39" s="336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23815 SVEUČILIŠTE U ZADRU</v>
      </c>
    </row>
    <row r="40" spans="1:9" ht="30">
      <c r="A40" s="278"/>
      <c r="B40" s="278">
        <v>45</v>
      </c>
      <c r="C40" s="287" t="s">
        <v>200</v>
      </c>
      <c r="D40" s="345">
        <v>4339383</v>
      </c>
      <c r="E40" s="345">
        <v>1990842</v>
      </c>
      <c r="F40" s="336">
        <f>SUMIF('Unos rashoda i izdataka'!$P$3:$P$501,$B40,'Unos rashoda i izdataka'!J$3:J$501)+SUMIF('Unos rashoda P4'!$S$3:$S$501,$B40,'Unos rashoda P4'!H$3:H$501)</f>
        <v>0</v>
      </c>
      <c r="G40" s="336">
        <f>SUMIF('Unos rashoda i izdataka'!$P$3:$P$501,$B40,'Unos rashoda i izdataka'!K$3:K$501)+SUMIF('Unos rashoda P4'!$S$3:$S$501,$B40,'Unos rashoda P4'!I$3:I$501)</f>
        <v>0</v>
      </c>
      <c r="H40" s="336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23815 SVEUČILIŠTE U ZADRU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1" t="s">
        <v>4786</v>
      </c>
      <c r="C1" s="391"/>
      <c r="D1" s="391"/>
      <c r="E1" s="391"/>
      <c r="F1" s="391"/>
      <c r="G1" s="391"/>
    </row>
    <row r="2" spans="1:8">
      <c r="B2" s="272"/>
      <c r="C2" s="272"/>
      <c r="D2" s="272"/>
      <c r="E2" s="272"/>
      <c r="F2" s="272"/>
      <c r="G2" s="272"/>
    </row>
    <row r="3" spans="1:8" ht="30">
      <c r="A3" s="359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0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59"/>
      <c r="B5" s="354" t="s">
        <v>3966</v>
      </c>
      <c r="C5" s="310">
        <f>+C6+C9+C11+C14+C25+C28</f>
        <v>31257784</v>
      </c>
      <c r="D5" s="310">
        <f>+D6+D9+D11+D14+D25+D28</f>
        <v>28315621</v>
      </c>
      <c r="E5" s="310">
        <f>+E6+E9+E11+E14+E25+E28</f>
        <v>27464771.456168294</v>
      </c>
      <c r="F5" s="310">
        <f>+F6+F9+F11+F14+F25+F28</f>
        <v>27637116.298378658</v>
      </c>
      <c r="G5" s="310">
        <f>+G6+G9+G11+G14+G25+G28</f>
        <v>27245395.601020731</v>
      </c>
      <c r="H5" s="315" t="str">
        <f>'OPĆI DIO'!$C$1</f>
        <v>23815 SVEUČILIŠTE U ZADRU</v>
      </c>
    </row>
    <row r="6" spans="1:8">
      <c r="A6" s="359">
        <v>1</v>
      </c>
      <c r="B6" s="355" t="s">
        <v>4787</v>
      </c>
      <c r="C6" s="311">
        <f>+C7+C8</f>
        <v>21250407</v>
      </c>
      <c r="D6" s="309">
        <f t="shared" ref="D6:G6" si="0">+D7+D8</f>
        <v>23637985</v>
      </c>
      <c r="E6" s="309">
        <f t="shared" si="0"/>
        <v>22804604</v>
      </c>
      <c r="F6" s="309">
        <f t="shared" si="0"/>
        <v>22846845</v>
      </c>
      <c r="G6" s="309">
        <f t="shared" si="0"/>
        <v>22868849</v>
      </c>
      <c r="H6" s="315" t="str">
        <f>'OPĆI DIO'!$C$1</f>
        <v>23815 SVEUČILIŠTE U ZADRU</v>
      </c>
    </row>
    <row r="7" spans="1:8">
      <c r="A7" s="359">
        <v>11</v>
      </c>
      <c r="B7" s="356" t="s">
        <v>4788</v>
      </c>
      <c r="C7" s="344">
        <v>19178143</v>
      </c>
      <c r="D7" s="344">
        <v>21647143</v>
      </c>
      <c r="E7" s="334">
        <f>SUMIF('Unos prihoda i primitaka'!$C$3:$C$501,$A7,'Unos prihoda i primitaka'!G$3:G$501)</f>
        <v>22804604</v>
      </c>
      <c r="F7" s="334">
        <f>SUMIF('Unos prihoda i primitaka'!$C$3:$C$501,$A7,'Unos prihoda i primitaka'!H$3:H$501)</f>
        <v>22846845</v>
      </c>
      <c r="G7" s="334">
        <f>SUMIF('Unos prihoda i primitaka'!$C$3:$C$501,$A7,'Unos prihoda i primitaka'!I$3:I$501)</f>
        <v>22868849</v>
      </c>
      <c r="H7" s="315" t="str">
        <f>'OPĆI DIO'!$C$1</f>
        <v>23815 SVEUČILIŠTE U ZADRU</v>
      </c>
    </row>
    <row r="8" spans="1:8">
      <c r="A8" s="359">
        <v>12</v>
      </c>
      <c r="B8" s="357" t="s">
        <v>4789</v>
      </c>
      <c r="C8" s="344">
        <v>2072264</v>
      </c>
      <c r="D8" s="344">
        <v>1990842</v>
      </c>
      <c r="E8" s="334">
        <f>SUMIF('Unos prihoda i primitaka'!$C$3:$C$501,$A8,'Unos prihoda i primitaka'!G$3:G$501)</f>
        <v>0</v>
      </c>
      <c r="F8" s="334">
        <f>SUMIF('Unos prihoda i primitaka'!$C$3:$C$501,$A8,'Unos prihoda i primitaka'!H$3:H$501)</f>
        <v>0</v>
      </c>
      <c r="G8" s="334">
        <f>SUMIF('Unos prihoda i primitaka'!$C$3:$C$501,$A8,'Unos prihoda i primitaka'!I$3:I$501)</f>
        <v>0</v>
      </c>
      <c r="H8" s="315" t="str">
        <f>'OPĆI DIO'!$C$1</f>
        <v>23815 SVEUČILIŠTE U ZADRU</v>
      </c>
    </row>
    <row r="9" spans="1:8" s="342" customFormat="1">
      <c r="A9" s="361">
        <v>3</v>
      </c>
      <c r="B9" s="355" t="s">
        <v>4790</v>
      </c>
      <c r="C9" s="309">
        <f>+C10</f>
        <v>1830028</v>
      </c>
      <c r="D9" s="309">
        <f t="shared" ref="D9:G9" si="1">+D10</f>
        <v>1110558</v>
      </c>
      <c r="E9" s="309">
        <f t="shared" si="1"/>
        <v>1706382</v>
      </c>
      <c r="F9" s="309">
        <f t="shared" si="1"/>
        <v>1791704.7719999999</v>
      </c>
      <c r="G9" s="309">
        <f t="shared" si="1"/>
        <v>1881290.4605999999</v>
      </c>
      <c r="H9" s="315" t="str">
        <f>'OPĆI DIO'!$C$1</f>
        <v>23815 SVEUČILIŠTE U ZADRU</v>
      </c>
    </row>
    <row r="10" spans="1:8">
      <c r="A10" s="359">
        <v>31</v>
      </c>
      <c r="B10" s="358" t="s">
        <v>4791</v>
      </c>
      <c r="C10" s="344">
        <v>1830028</v>
      </c>
      <c r="D10" s="344">
        <v>1110558</v>
      </c>
      <c r="E10" s="334">
        <f>SUMIF('Unos prihoda i primitaka'!$C$3:$C$501,$A10,'Unos prihoda i primitaka'!G$3:G$501)</f>
        <v>1706382</v>
      </c>
      <c r="F10" s="334">
        <f>SUMIF('Unos prihoda i primitaka'!$C$3:$C$501,$A10,'Unos prihoda i primitaka'!H$3:H$501)</f>
        <v>1791704.7719999999</v>
      </c>
      <c r="G10" s="334">
        <f>SUMIF('Unos prihoda i primitaka'!$C$3:$C$501,$A10,'Unos prihoda i primitaka'!I$3:I$501)</f>
        <v>1881290.4605999999</v>
      </c>
      <c r="H10" s="315" t="str">
        <f>'OPĆI DIO'!$C$1</f>
        <v>23815 SVEUČILIŠTE U ZADRU</v>
      </c>
    </row>
    <row r="11" spans="1:8" s="342" customFormat="1">
      <c r="A11" s="361">
        <v>4</v>
      </c>
      <c r="B11" s="355" t="s">
        <v>4792</v>
      </c>
      <c r="C11" s="309">
        <f>+C12+C13</f>
        <v>1833414</v>
      </c>
      <c r="D11" s="309">
        <f t="shared" ref="D11:G11" si="2">+D12+D13</f>
        <v>1990842</v>
      </c>
      <c r="E11" s="309">
        <f t="shared" si="2"/>
        <v>1850000</v>
      </c>
      <c r="F11" s="309">
        <f t="shared" si="2"/>
        <v>1942500</v>
      </c>
      <c r="G11" s="309">
        <f t="shared" si="2"/>
        <v>2039625</v>
      </c>
      <c r="H11" s="315" t="str">
        <f>'OPĆI DIO'!$C$1</f>
        <v>23815 SVEUČILIŠTE U ZADRU</v>
      </c>
    </row>
    <row r="12" spans="1:8">
      <c r="A12" s="359">
        <v>41</v>
      </c>
      <c r="B12" s="358" t="s">
        <v>4793</v>
      </c>
      <c r="C12" s="344"/>
      <c r="D12" s="344"/>
      <c r="E12" s="334">
        <f>SUMIF('Unos prihoda i primitaka'!$C$3:$C$501,$A12,'Unos prihoda i primitaka'!G$3:G$501)</f>
        <v>0</v>
      </c>
      <c r="F12" s="334">
        <f>SUMIF('Unos prihoda i primitaka'!$C$3:$C$501,$A12,'Unos prihoda i primitaka'!H$3:H$501)</f>
        <v>0</v>
      </c>
      <c r="G12" s="334">
        <f>SUMIF('Unos prihoda i primitaka'!$C$3:$C$501,$A12,'Unos prihoda i primitaka'!I$3:I$501)</f>
        <v>0</v>
      </c>
      <c r="H12" s="315" t="str">
        <f>'OPĆI DIO'!$C$1</f>
        <v>23815 SVEUČILIŠTE U ZADRU</v>
      </c>
    </row>
    <row r="13" spans="1:8">
      <c r="A13" s="362">
        <v>43</v>
      </c>
      <c r="B13" s="358" t="s">
        <v>4794</v>
      </c>
      <c r="C13" s="344">
        <v>1833414</v>
      </c>
      <c r="D13" s="344">
        <v>1990842</v>
      </c>
      <c r="E13" s="334">
        <f>SUMIF('Unos prihoda i primitaka'!$C$3:$C$501,$A13,'Unos prihoda i primitaka'!G$3:G$501)-'B.2 RAČUN FINANC IF'!E7</f>
        <v>1850000</v>
      </c>
      <c r="F13" s="334">
        <f>SUMIF('Unos prihoda i primitaka'!$C$3:$C$501,$A13,'Unos prihoda i primitaka'!H$3:H$501)-'B.2 RAČUN FINANC IF'!F7</f>
        <v>1942500</v>
      </c>
      <c r="G13" s="334">
        <f>SUMIF('Unos prihoda i primitaka'!$C$3:$C$501,$A13,'Unos prihoda i primitaka'!I$3:I$501)-'B.2 RAČUN FINANC IF'!G7</f>
        <v>2039625</v>
      </c>
      <c r="H13" s="315" t="str">
        <f>'OPĆI DIO'!$C$1</f>
        <v>23815 SVEUČILIŠTE U ZADRU</v>
      </c>
    </row>
    <row r="14" spans="1:8" s="342" customFormat="1">
      <c r="A14" s="361">
        <v>5</v>
      </c>
      <c r="B14" s="355" t="s">
        <v>4795</v>
      </c>
      <c r="C14" s="309">
        <f>SUM(C15:C24)</f>
        <v>6225985</v>
      </c>
      <c r="D14" s="309">
        <f>SUM(D15:D24)</f>
        <v>1507459</v>
      </c>
      <c r="E14" s="309">
        <f>SUM(E15:E24)</f>
        <v>1092804</v>
      </c>
      <c r="F14" s="309">
        <f>SUM(F15:F24)</f>
        <v>1042994</v>
      </c>
      <c r="G14" s="309">
        <f>SUM(G15:G24)</f>
        <v>441795</v>
      </c>
      <c r="H14" s="315" t="str">
        <f>'OPĆI DIO'!$C$1</f>
        <v>23815 SVEUČILIŠTE U ZADRU</v>
      </c>
    </row>
    <row r="15" spans="1:8">
      <c r="A15" s="359">
        <v>51</v>
      </c>
      <c r="B15" s="358" t="s">
        <v>4796</v>
      </c>
      <c r="C15" s="344">
        <v>986341</v>
      </c>
      <c r="D15" s="344">
        <v>456273</v>
      </c>
      <c r="E15" s="334">
        <f>SUMIF('Unos prihoda i primitaka'!$C$3:$C$501,$A15,'Unos prihoda i primitaka'!G$3:G$501)</f>
        <v>632203</v>
      </c>
      <c r="F15" s="334">
        <f>SUMIF('Unos prihoda i primitaka'!$C$3:$C$501,$A15,'Unos prihoda i primitaka'!H$3:H$501)</f>
        <v>536645</v>
      </c>
      <c r="G15" s="334">
        <f>SUMIF('Unos prihoda i primitaka'!$C$3:$C$501,$A15,'Unos prihoda i primitaka'!I$3:I$501)</f>
        <v>367750</v>
      </c>
      <c r="H15" s="315" t="str">
        <f>'OPĆI DIO'!$C$1</f>
        <v>23815 SVEUČILIŠTE U ZADRU</v>
      </c>
    </row>
    <row r="16" spans="1:8">
      <c r="A16" s="359">
        <v>52</v>
      </c>
      <c r="B16" s="358" t="s">
        <v>4797</v>
      </c>
      <c r="C16" s="344">
        <v>4524239</v>
      </c>
      <c r="D16" s="344">
        <v>1051186</v>
      </c>
      <c r="E16" s="334">
        <f>SUMIF('Unos prihoda i primitaka'!$C$3:$C$501,$A16,'Unos prihoda i primitaka'!G$3:G$501)</f>
        <v>460601</v>
      </c>
      <c r="F16" s="334">
        <f>SUMIF('Unos prihoda i primitaka'!$C$3:$C$501,$A16,'Unos prihoda i primitaka'!H$3:H$501)</f>
        <v>506349</v>
      </c>
      <c r="G16" s="334">
        <f>SUMIF('Unos prihoda i primitaka'!$C$3:$C$501,$A16,'Unos prihoda i primitaka'!I$3:I$501)</f>
        <v>74045</v>
      </c>
      <c r="H16" s="315" t="str">
        <f>'OPĆI DIO'!$C$1</f>
        <v>23815 SVEUČILIŠTE U ZADRU</v>
      </c>
    </row>
    <row r="17" spans="1:8">
      <c r="A17" s="359">
        <v>552</v>
      </c>
      <c r="B17" s="358" t="s">
        <v>4798</v>
      </c>
      <c r="C17" s="344"/>
      <c r="D17" s="344"/>
      <c r="E17" s="334">
        <f>SUMIF('Unos prihoda i primitaka'!$C$3:$C$501,$A17,'Unos prihoda i primitaka'!G$3:G$501)</f>
        <v>0</v>
      </c>
      <c r="F17" s="334">
        <f>SUMIF('Unos prihoda i primitaka'!$C$3:$C$501,$A17,'Unos prihoda i primitaka'!H$3:H$501)</f>
        <v>0</v>
      </c>
      <c r="G17" s="334">
        <f>SUMIF('Unos prihoda i primitaka'!$C$3:$C$501,$A17,'Unos prihoda i primitaka'!I$3:I$501)</f>
        <v>0</v>
      </c>
      <c r="H17" s="315" t="str">
        <f>'OPĆI DIO'!$C$1</f>
        <v>23815 SVEUČILIŠTE U ZADRU</v>
      </c>
    </row>
    <row r="18" spans="1:8">
      <c r="A18" s="359">
        <v>559</v>
      </c>
      <c r="B18" s="358" t="s">
        <v>4799</v>
      </c>
      <c r="C18" s="344"/>
      <c r="D18" s="344"/>
      <c r="E18" s="334">
        <f>SUMIF('Unos prihoda i primitaka'!$C$3:$C$501,$A18,'Unos prihoda i primitaka'!G$3:G$501)</f>
        <v>0</v>
      </c>
      <c r="F18" s="334">
        <f>SUMIF('Unos prihoda i primitaka'!$C$3:$C$501,$A18,'Unos prihoda i primitaka'!H$3:H$501)</f>
        <v>0</v>
      </c>
      <c r="G18" s="334">
        <f>SUMIF('Unos prihoda i primitaka'!$C$3:$C$501,$A18,'Unos prihoda i primitaka'!I$3:I$501)</f>
        <v>0</v>
      </c>
      <c r="H18" s="315" t="str">
        <f>'OPĆI DIO'!$C$1</f>
        <v>23815 SVEUČILIŠTE U ZADRU</v>
      </c>
    </row>
    <row r="19" spans="1:8">
      <c r="A19" s="359">
        <v>561</v>
      </c>
      <c r="B19" s="358" t="s">
        <v>4800</v>
      </c>
      <c r="C19" s="344">
        <v>151664</v>
      </c>
      <c r="D19" s="344"/>
      <c r="E19" s="334">
        <f>SUMIF('Unos prihoda i primitaka'!$C$3:$C$501,$A19,'Unos prihoda i primitaka'!G$3:G$501)</f>
        <v>0</v>
      </c>
      <c r="F19" s="334">
        <f>SUMIF('Unos prihoda i primitaka'!$C$3:$C$501,$A19,'Unos prihoda i primitaka'!H$3:H$501)</f>
        <v>0</v>
      </c>
      <c r="G19" s="334">
        <f>SUMIF('Unos prihoda i primitaka'!$C$3:$C$501,$A19,'Unos prihoda i primitaka'!I$3:I$501)</f>
        <v>0</v>
      </c>
      <c r="H19" s="315" t="str">
        <f>'OPĆI DIO'!$C$1</f>
        <v>23815 SVEUČILIŠTE U ZADRU</v>
      </c>
    </row>
    <row r="20" spans="1:8" ht="18" customHeight="1">
      <c r="A20" s="359">
        <v>563</v>
      </c>
      <c r="B20" s="358" t="s">
        <v>4801</v>
      </c>
      <c r="C20" s="344">
        <v>563741</v>
      </c>
      <c r="D20" s="344"/>
      <c r="E20" s="334">
        <f>SUMIF('Unos prihoda i primitaka'!$C$3:$C$501,$A20,'Unos prihoda i primitaka'!G$3:G$501)</f>
        <v>0</v>
      </c>
      <c r="F20" s="334">
        <f>SUMIF('Unos prihoda i primitaka'!$C$3:$C$501,$A20,'Unos prihoda i primitaka'!H$3:H$501)</f>
        <v>0</v>
      </c>
      <c r="G20" s="334">
        <f>SUMIF('Unos prihoda i primitaka'!$C$3:$C$501,$A20,'Unos prihoda i primitaka'!I$3:I$501)</f>
        <v>0</v>
      </c>
      <c r="H20" s="315" t="str">
        <f>'OPĆI DIO'!$C$1</f>
        <v>23815 SVEUČILIŠTE U ZADRU</v>
      </c>
    </row>
    <row r="21" spans="1:8" ht="30">
      <c r="A21" s="359">
        <v>573</v>
      </c>
      <c r="B21" s="358" t="s">
        <v>1020</v>
      </c>
      <c r="C21" s="344"/>
      <c r="D21" s="344"/>
      <c r="E21" s="334">
        <f>SUMIF('Unos prihoda i primitaka'!$C$3:$C$501,$A21,'Unos prihoda i primitaka'!G$3:G$501)</f>
        <v>0</v>
      </c>
      <c r="F21" s="334">
        <f>SUMIF('Unos prihoda i primitaka'!$C$3:$C$501,$A21,'Unos prihoda i primitaka'!H$3:H$501)</f>
        <v>0</v>
      </c>
      <c r="G21" s="334">
        <f>SUMIF('Unos prihoda i primitaka'!$C$3:$C$501,$A21,'Unos prihoda i primitaka'!I$3:I$501)</f>
        <v>0</v>
      </c>
      <c r="H21" s="315" t="str">
        <f>'OPĆI DIO'!$C$1</f>
        <v>23815 SVEUČILIŠTE U ZADRU</v>
      </c>
    </row>
    <row r="22" spans="1:8">
      <c r="A22" s="359">
        <v>575</v>
      </c>
      <c r="B22" s="358" t="s">
        <v>1021</v>
      </c>
      <c r="C22" s="344"/>
      <c r="D22" s="344"/>
      <c r="E22" s="334">
        <f>SUMIF('Unos prihoda i primitaka'!$C$3:$C$501,$A22,'Unos prihoda i primitaka'!G$3:G$501)</f>
        <v>0</v>
      </c>
      <c r="F22" s="334">
        <f>SUMIF('Unos prihoda i primitaka'!$C$3:$C$501,$A22,'Unos prihoda i primitaka'!H$3:H$501)</f>
        <v>0</v>
      </c>
      <c r="G22" s="334">
        <f>SUMIF('Unos prihoda i primitaka'!$C$3:$C$501,$A22,'Unos prihoda i primitaka'!I$3:I$501)</f>
        <v>0</v>
      </c>
      <c r="H22" s="315" t="str">
        <f>'OPĆI DIO'!$C$1</f>
        <v>23815 SVEUČILIŠTE U ZADRU</v>
      </c>
    </row>
    <row r="23" spans="1:8" ht="30">
      <c r="A23" s="359">
        <v>576</v>
      </c>
      <c r="B23" s="358" t="s">
        <v>4819</v>
      </c>
      <c r="C23" s="344"/>
      <c r="D23" s="344"/>
      <c r="E23" s="334">
        <f>SUMIF('Unos prihoda i primitaka'!$C$3:$C$501,$A23,'Unos prihoda i primitaka'!G$3:G$501)</f>
        <v>0</v>
      </c>
      <c r="F23" s="334">
        <f>SUMIF('Unos prihoda i primitaka'!$C$3:$C$501,$A23,'Unos prihoda i primitaka'!H$3:H$501)</f>
        <v>0</v>
      </c>
      <c r="G23" s="334">
        <f>SUMIF('Unos prihoda i primitaka'!$C$3:$C$501,$A23,'Unos prihoda i primitaka'!I$3:I$501)</f>
        <v>0</v>
      </c>
      <c r="H23" s="315" t="str">
        <f>'OPĆI DIO'!$C$1</f>
        <v>23815 SVEUČILIŠTE U ZADRU</v>
      </c>
    </row>
    <row r="24" spans="1:8">
      <c r="A24" s="359">
        <v>581</v>
      </c>
      <c r="B24" s="358" t="s">
        <v>4802</v>
      </c>
      <c r="C24" s="344"/>
      <c r="D24" s="344"/>
      <c r="E24" s="334">
        <f>SUMIF('Unos prihoda i primitaka'!$C$3:$C$501,$A24,'Unos prihoda i primitaka'!G$3:G$501)</f>
        <v>0</v>
      </c>
      <c r="F24" s="334">
        <f>SUMIF('Unos prihoda i primitaka'!$C$3:$C$501,$A24,'Unos prihoda i primitaka'!H$3:H$501)</f>
        <v>0</v>
      </c>
      <c r="G24" s="334">
        <f>SUMIF('Unos prihoda i primitaka'!$C$3:$C$501,$A24,'Unos prihoda i primitaka'!I$3:I$501)</f>
        <v>0</v>
      </c>
      <c r="H24" s="315" t="str">
        <f>'OPĆI DIO'!$C$1</f>
        <v>23815 SVEUČILIŠTE U ZADRU</v>
      </c>
    </row>
    <row r="25" spans="1:8" s="342" customFormat="1">
      <c r="A25" s="361">
        <v>6</v>
      </c>
      <c r="B25" s="355" t="s">
        <v>4803</v>
      </c>
      <c r="C25" s="309">
        <f>SUM(C26:C27)</f>
        <v>116570</v>
      </c>
      <c r="D25" s="309">
        <f t="shared" ref="D25:G25" si="3">SUM(D26:D27)</f>
        <v>67450</v>
      </c>
      <c r="E25" s="309">
        <f>SUM(E26:E27)</f>
        <v>9654.4561682925196</v>
      </c>
      <c r="F25" s="309">
        <f t="shared" si="3"/>
        <v>11081.684252438781</v>
      </c>
      <c r="G25" s="309">
        <f t="shared" si="3"/>
        <v>11181.684252438781</v>
      </c>
      <c r="H25" s="315" t="str">
        <f>'OPĆI DIO'!$C$1</f>
        <v>23815 SVEUČILIŠTE U ZADRU</v>
      </c>
    </row>
    <row r="26" spans="1:8">
      <c r="A26" s="359">
        <v>61</v>
      </c>
      <c r="B26" s="358" t="s">
        <v>4804</v>
      </c>
      <c r="C26" s="344">
        <v>116570</v>
      </c>
      <c r="D26" s="344">
        <v>67450</v>
      </c>
      <c r="E26" s="334">
        <f>SUMIF('Unos prihoda i primitaka'!$C$3:$C$501,$A26,'Unos prihoda i primitaka'!G$3:G$501)</f>
        <v>9654.4561682925196</v>
      </c>
      <c r="F26" s="334">
        <f>SUMIF('Unos prihoda i primitaka'!$C$3:$C$501,$A26,'Unos prihoda i primitaka'!H$3:H$501)</f>
        <v>11081.684252438781</v>
      </c>
      <c r="G26" s="334">
        <f>SUMIF('Unos prihoda i primitaka'!$C$3:$C$501,$A26,'Unos prihoda i primitaka'!I$3:I$501)</f>
        <v>11181.684252438781</v>
      </c>
      <c r="H26" s="315" t="str">
        <f>'OPĆI DIO'!$C$1</f>
        <v>23815 SVEUČILIŠTE U ZADRU</v>
      </c>
    </row>
    <row r="27" spans="1:8">
      <c r="A27" s="359">
        <v>63</v>
      </c>
      <c r="B27" s="358" t="s">
        <v>4805</v>
      </c>
      <c r="C27" s="344"/>
      <c r="D27" s="344"/>
      <c r="E27" s="334">
        <f>SUMIF('Unos prihoda i primitaka'!$C$3:$C$501,$A27,'Unos prihoda i primitaka'!G$3:G$501)</f>
        <v>0</v>
      </c>
      <c r="F27" s="334">
        <f>SUMIF('Unos prihoda i primitaka'!$C$3:$C$501,$A27,'Unos prihoda i primitaka'!H$3:H$501)</f>
        <v>0</v>
      </c>
      <c r="G27" s="334">
        <f>SUMIF('Unos prihoda i primitaka'!$C$3:$C$501,$A27,'Unos prihoda i primitaka'!I$3:I$501)</f>
        <v>0</v>
      </c>
      <c r="H27" s="315" t="str">
        <f>'OPĆI DIO'!$C$1</f>
        <v>23815 SVEUČILIŠTE U ZADRU</v>
      </c>
    </row>
    <row r="28" spans="1:8" s="342" customFormat="1" ht="33.75" customHeight="1">
      <c r="A28" s="361">
        <v>7</v>
      </c>
      <c r="B28" s="355" t="s">
        <v>4806</v>
      </c>
      <c r="C28" s="309">
        <f>+C29</f>
        <v>1380</v>
      </c>
      <c r="D28" s="309">
        <f t="shared" ref="D28:G28" si="4">+D29</f>
        <v>1327</v>
      </c>
      <c r="E28" s="309">
        <f>+E29</f>
        <v>1327</v>
      </c>
      <c r="F28" s="309">
        <f t="shared" si="4"/>
        <v>1990.8421262193906</v>
      </c>
      <c r="G28" s="309">
        <f t="shared" si="4"/>
        <v>2654.4561682925209</v>
      </c>
      <c r="H28" s="315" t="str">
        <f>'OPĆI DIO'!$C$1</f>
        <v>23815 SVEUČILIŠTE U ZADRU</v>
      </c>
    </row>
    <row r="29" spans="1:8" ht="30">
      <c r="A29" s="359">
        <v>71</v>
      </c>
      <c r="B29" s="358" t="s">
        <v>4807</v>
      </c>
      <c r="C29" s="344">
        <v>1380</v>
      </c>
      <c r="D29" s="344">
        <v>1327</v>
      </c>
      <c r="E29" s="334">
        <f>SUMIF('Unos prihoda i primitaka'!$C$3:$C$501,$A29,'Unos prihoda i primitaka'!G$3:G$501)</f>
        <v>1327</v>
      </c>
      <c r="F29" s="334">
        <f>SUMIF('Unos prihoda i primitaka'!$C$3:$C$501,$A29,'Unos prihoda i primitaka'!H$3:H$501)</f>
        <v>1990.8421262193906</v>
      </c>
      <c r="G29" s="334">
        <f>SUMIF('Unos prihoda i primitaka'!$C$3:$C$501,$A29,'Unos prihoda i primitaka'!I$3:I$501)</f>
        <v>2654.4561682925209</v>
      </c>
      <c r="H29" s="315" t="str">
        <f>'OPĆI DIO'!$C$1</f>
        <v>23815 SVEUČILIŠTE U ZADRU</v>
      </c>
    </row>
    <row r="30" spans="1:8" ht="24" customHeight="1">
      <c r="A30" s="359">
        <v>0</v>
      </c>
      <c r="B30" s="354" t="s">
        <v>251</v>
      </c>
      <c r="C30" s="310">
        <f>+C31+C34+C36+C39+C50+C53</f>
        <v>30097051</v>
      </c>
      <c r="D30" s="310">
        <f>+D31+D34+D36+D39+D50+D53</f>
        <v>28977875.592086129</v>
      </c>
      <c r="E30" s="310">
        <f>+E31+E34+E36+E39+E50+E53</f>
        <v>28596093.461165812</v>
      </c>
      <c r="F30" s="310">
        <f>+F31+F34+F36+F39+F50+F53</f>
        <v>27685252.961624697</v>
      </c>
      <c r="G30" s="310">
        <f>+G31+G34+G36+G39+G50+G53</f>
        <v>27123270.619455829</v>
      </c>
      <c r="H30" s="315" t="str">
        <f>'OPĆI DIO'!$C$1</f>
        <v>23815 SVEUČILIŠTE U ZADRU</v>
      </c>
    </row>
    <row r="31" spans="1:8" s="342" customFormat="1">
      <c r="A31" s="361">
        <v>1</v>
      </c>
      <c r="B31" s="355" t="s">
        <v>4787</v>
      </c>
      <c r="C31" s="309">
        <f>+C32+C33</f>
        <v>20274982</v>
      </c>
      <c r="D31" s="309">
        <f t="shared" ref="D31" si="5">+D32+D33</f>
        <v>23637984.999999996</v>
      </c>
      <c r="E31" s="309">
        <f t="shared" ref="E31" si="6">+E32+E33</f>
        <v>22804603.999999989</v>
      </c>
      <c r="F31" s="309">
        <f t="shared" ref="F31" si="7">+F32+F33</f>
        <v>22846844.999999989</v>
      </c>
      <c r="G31" s="309">
        <f t="shared" ref="G31" si="8">+G32+G33</f>
        <v>22868848.999999989</v>
      </c>
      <c r="H31" s="315" t="str">
        <f>'OPĆI DIO'!$C$1</f>
        <v>23815 SVEUČILIŠTE U ZADRU</v>
      </c>
    </row>
    <row r="32" spans="1:8">
      <c r="A32" s="359">
        <v>11</v>
      </c>
      <c r="B32" s="356" t="s">
        <v>4788</v>
      </c>
      <c r="C32" s="344">
        <v>19041398</v>
      </c>
      <c r="D32" s="344">
        <v>21647142.999999996</v>
      </c>
      <c r="E32" s="336">
        <f>SUMIF('Unos rashoda i izdataka'!$Q$3:$Q$501,$A32,'Unos rashoda i izdataka'!J$3:J$501)+SUMIF('Unos rashoda P4'!$A$3:$A$501,$A32,'Unos rashoda P4'!H$3:H$501)</f>
        <v>22804603.999999989</v>
      </c>
      <c r="F32" s="336">
        <f>SUMIF('Unos rashoda i izdataka'!$Q$3:$Q$501,$A32,'Unos rashoda i izdataka'!K$3:K$501)+SUMIF('Unos rashoda P4'!$A$3:$A$501,$A32,'Unos rashoda P4'!I$3:I$501)</f>
        <v>22846844.999999989</v>
      </c>
      <c r="G32" s="336">
        <f>SUMIF('Unos rashoda i izdataka'!$Q$3:$Q$501,$A32,'Unos rashoda i izdataka'!L$3:L$501)+SUMIF('Unos rashoda P4'!$A$3:$A$501,$A32,'Unos rashoda P4'!J$3:J$501)</f>
        <v>22868848.999999989</v>
      </c>
      <c r="H32" s="315" t="str">
        <f>'OPĆI DIO'!$C$1</f>
        <v>23815 SVEUČILIŠTE U ZADRU</v>
      </c>
    </row>
    <row r="33" spans="1:8">
      <c r="A33" s="359">
        <v>12</v>
      </c>
      <c r="B33" s="357" t="s">
        <v>4789</v>
      </c>
      <c r="C33" s="344">
        <v>1233584</v>
      </c>
      <c r="D33" s="344">
        <v>1990842</v>
      </c>
      <c r="E33" s="336">
        <f>SUMIF('Unos rashoda i izdataka'!$Q$3:$Q$501,$A33,'Unos rashoda i izdataka'!J$3:J$501)+SUMIF('Unos rashoda P4'!$A$3:$A$501,$A33,'Unos rashoda P4'!H$3:H$501)</f>
        <v>0</v>
      </c>
      <c r="F33" s="336">
        <f>SUMIF('Unos rashoda i izdataka'!$Q$3:$Q$501,$A33,'Unos rashoda i izdataka'!K$3:K$501)+SUMIF('Unos rashoda P4'!$A$3:$A$501,$A33,'Unos rashoda P4'!I$3:I$501)</f>
        <v>0</v>
      </c>
      <c r="G33" s="336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23815 SVEUČILIŠTE U ZADRU</v>
      </c>
    </row>
    <row r="34" spans="1:8" s="342" customFormat="1">
      <c r="A34" s="361">
        <v>3</v>
      </c>
      <c r="B34" s="355" t="s">
        <v>4790</v>
      </c>
      <c r="C34" s="309">
        <f>+C35</f>
        <v>1338981</v>
      </c>
      <c r="D34" s="309">
        <f t="shared" ref="D34:G34" si="9">+D35</f>
        <v>1238076.8290530229</v>
      </c>
      <c r="E34" s="309">
        <f t="shared" si="9"/>
        <v>1370318.7283164111</v>
      </c>
      <c r="F34" s="309">
        <f t="shared" si="9"/>
        <v>1380282.7338907691</v>
      </c>
      <c r="G34" s="309">
        <f t="shared" si="9"/>
        <v>1380682.7338907691</v>
      </c>
      <c r="H34" s="315" t="str">
        <f>'OPĆI DIO'!$C$1</f>
        <v>23815 SVEUČILIŠTE U ZADRU</v>
      </c>
    </row>
    <row r="35" spans="1:8">
      <c r="A35" s="362">
        <v>31</v>
      </c>
      <c r="B35" s="358" t="s">
        <v>4791</v>
      </c>
      <c r="C35" s="344">
        <v>1338981</v>
      </c>
      <c r="D35" s="344">
        <v>1238076.8290530229</v>
      </c>
      <c r="E35" s="336">
        <f>SUMIF('Unos rashoda i izdataka'!$Q$3:$Q$501,$A35,'Unos rashoda i izdataka'!J$3:J$501)+SUMIF('Unos rashoda P4'!$A$3:$A$501,$A35,'Unos rashoda P4'!H$3:H$501)-'B.2 RAČUN FINANC IF'!E13</f>
        <v>1370318.7283164111</v>
      </c>
      <c r="F35" s="336">
        <f>SUMIF('Unos rashoda i izdataka'!$Q$3:$Q$501,$A35,'Unos rashoda i izdataka'!K$3:K$501)+SUMIF('Unos rashoda P4'!$A$3:$A$501,$A35,'Unos rashoda P4'!I$3:I$501)-'B.2 RAČUN FINANC IF'!F13</f>
        <v>1380282.7338907691</v>
      </c>
      <c r="G35" s="336">
        <f>SUMIF('Unos rashoda i izdataka'!$Q$3:$Q$501,$A35,'Unos rashoda i izdataka'!L$3:L$501)+SUMIF('Unos rashoda P4'!$A$3:$A$501,$A35,'Unos rashoda P4'!J$3:J$501)-'B.2 RAČUN FINANC IF'!G13</f>
        <v>1380682.7338907691</v>
      </c>
      <c r="H35" s="315" t="str">
        <f>'OPĆI DIO'!$C$1</f>
        <v>23815 SVEUČILIŠTE U ZADRU</v>
      </c>
    </row>
    <row r="36" spans="1:8" s="342" customFormat="1">
      <c r="A36" s="361">
        <v>4</v>
      </c>
      <c r="B36" s="355" t="s">
        <v>4792</v>
      </c>
      <c r="C36" s="309">
        <f>+C37+C38</f>
        <v>2515250</v>
      </c>
      <c r="D36" s="309">
        <f t="shared" ref="D36:G36" si="10">+D37+D38</f>
        <v>2203056.6062777885</v>
      </c>
      <c r="E36" s="309">
        <f>+E37+E38</f>
        <v>2319745.0259473086</v>
      </c>
      <c r="F36" s="309">
        <f t="shared" si="10"/>
        <v>2428082.0772446753</v>
      </c>
      <c r="G36" s="309">
        <f t="shared" si="10"/>
        <v>2428282.0772446753</v>
      </c>
      <c r="H36" s="315" t="str">
        <f>'OPĆI DIO'!$C$1</f>
        <v>23815 SVEUČILIŠTE U ZADRU</v>
      </c>
    </row>
    <row r="37" spans="1:8">
      <c r="A37" s="359">
        <v>41</v>
      </c>
      <c r="B37" s="358" t="s">
        <v>4793</v>
      </c>
      <c r="C37" s="344"/>
      <c r="D37" s="344"/>
      <c r="E37" s="336">
        <f>SUMIF('Unos rashoda i izdataka'!$Q$3:$Q$501,$A37,'Unos rashoda i izdataka'!J$3:J$501)+SUMIF('Unos rashoda P4'!$A$3:$A$501,$A37,'Unos rashoda P4'!H$3:H$501)</f>
        <v>0</v>
      </c>
      <c r="F37" s="336">
        <f>SUMIF('Unos rashoda i izdataka'!$Q$3:$Q$501,$A37,'Unos rashoda i izdataka'!K$3:K$501)+SUMIF('Unos rashoda P4'!$A$3:$A$501,$A37,'Unos rashoda P4'!I$3:I$501)</f>
        <v>0</v>
      </c>
      <c r="G37" s="336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23815 SVEUČILIŠTE U ZADRU</v>
      </c>
    </row>
    <row r="38" spans="1:8">
      <c r="A38" s="359">
        <v>43</v>
      </c>
      <c r="B38" s="358" t="s">
        <v>4794</v>
      </c>
      <c r="C38" s="344">
        <v>2515250</v>
      </c>
      <c r="D38" s="371">
        <v>2203056.6062777885</v>
      </c>
      <c r="E38" s="336">
        <f>SUMIF('Unos rashoda i izdataka'!$Q$3:$Q$501,$A38,'Unos rashoda i izdataka'!J$3:J$501)+SUMIF('Unos rashoda P4'!$A$3:$A$501,$A38,'Unos rashoda P4'!H$3:H$501)</f>
        <v>2319745.0259473086</v>
      </c>
      <c r="F38" s="336">
        <f>SUMIF('Unos rashoda i izdataka'!$Q$3:$Q$501,$A38,'Unos rashoda i izdataka'!K$3:K$501)+SUMIF('Unos rashoda P4'!$A$3:$A$501,$A38,'Unos rashoda P4'!I$3:I$501)</f>
        <v>2428082.0772446753</v>
      </c>
      <c r="G38" s="336">
        <f>SUMIF('Unos rashoda i izdataka'!$Q$3:$Q$501,$A38,'Unos rashoda i izdataka'!L$3:L$501)+SUMIF('Unos rashoda P4'!$A$3:$A$501,$A38,'Unos rashoda P4'!J$3:J$501)</f>
        <v>2428282.0772446753</v>
      </c>
      <c r="H38" s="315" t="str">
        <f>'OPĆI DIO'!$C$1</f>
        <v>23815 SVEUČILIŠTE U ZADRU</v>
      </c>
    </row>
    <row r="39" spans="1:8" s="342" customFormat="1">
      <c r="A39" s="361">
        <v>5</v>
      </c>
      <c r="B39" s="355" t="s">
        <v>4795</v>
      </c>
      <c r="C39" s="309">
        <f>SUM(C40:C49)</f>
        <v>5832716</v>
      </c>
      <c r="D39" s="309">
        <f>SUM(D40:D49)</f>
        <v>1829980.513746493</v>
      </c>
      <c r="E39" s="309">
        <f>SUM(E40:E49)</f>
        <v>2090444.5664813691</v>
      </c>
      <c r="F39" s="309">
        <f>SUM(F40:F49)</f>
        <v>1016970.1679423109</v>
      </c>
      <c r="G39" s="309">
        <f>SUM(G40:G49)</f>
        <v>431620.21173136903</v>
      </c>
      <c r="H39" s="315" t="str">
        <f>'OPĆI DIO'!$C$1</f>
        <v>23815 SVEUČILIŠTE U ZADRU</v>
      </c>
    </row>
    <row r="40" spans="1:8">
      <c r="A40" s="359">
        <v>51</v>
      </c>
      <c r="B40" s="358" t="s">
        <v>4796</v>
      </c>
      <c r="C40" s="344">
        <v>384999</v>
      </c>
      <c r="D40" s="344">
        <v>456272.59923020768</v>
      </c>
      <c r="E40" s="336">
        <f>SUMIF('Unos rashoda i izdataka'!$Q$3:$Q$501,$A40,'Unos rashoda i izdataka'!J$3:J$501)+SUMIF('Unos rashoda P4'!$A$3:$A$501,$A40,'Unos rashoda P4'!H$3:H$501)</f>
        <v>632202.81539999996</v>
      </c>
      <c r="F40" s="336">
        <f>SUMIF('Unos rashoda i izdataka'!$Q$3:$Q$501,$A40,'Unos rashoda i izdataka'!K$3:K$501)+SUMIF('Unos rashoda P4'!$A$3:$A$501,$A40,'Unos rashoda P4'!I$3:I$501)</f>
        <v>536645.39914999995</v>
      </c>
      <c r="G40" s="336">
        <f>SUMIF('Unos rashoda i izdataka'!$Q$3:$Q$501,$A40,'Unos rashoda i izdataka'!L$3:L$501)+SUMIF('Unos rashoda P4'!$A$3:$A$501,$A40,'Unos rashoda P4'!J$3:J$501)</f>
        <v>367749.82</v>
      </c>
      <c r="H40" s="315" t="str">
        <f>'OPĆI DIO'!$C$1</f>
        <v>23815 SVEUČILIŠTE U ZADRU</v>
      </c>
    </row>
    <row r="41" spans="1:8">
      <c r="A41" s="359">
        <v>52</v>
      </c>
      <c r="B41" s="358" t="s">
        <v>4797</v>
      </c>
      <c r="C41" s="344">
        <v>4711340</v>
      </c>
      <c r="D41" s="344">
        <v>1373707.9145162853</v>
      </c>
      <c r="E41" s="336">
        <f>SUMIF('Unos rashoda i izdataka'!$Q$3:$Q$501,$A41,'Unos rashoda i izdataka'!J$3:J$501)+SUMIF('Unos rashoda P4'!$A$3:$A$501,$A41,'Unos rashoda P4'!H$3:H$501)</f>
        <v>1458241.7510813691</v>
      </c>
      <c r="F41" s="336">
        <f>SUMIF('Unos rashoda i izdataka'!$Q$3:$Q$501,$A41,'Unos rashoda i izdataka'!K$3:K$501)+SUMIF('Unos rashoda P4'!$A$3:$A$501,$A41,'Unos rashoda P4'!I$3:I$501)</f>
        <v>480324.76879231102</v>
      </c>
      <c r="G41" s="336">
        <f>SUMIF('Unos rashoda i izdataka'!$Q$3:$Q$501,$A41,'Unos rashoda i izdataka'!L$3:L$501)+SUMIF('Unos rashoda P4'!$A$3:$A$501,$A41,'Unos rashoda P4'!J$3:J$501)</f>
        <v>63870.391731369033</v>
      </c>
      <c r="H41" s="315" t="str">
        <f>'OPĆI DIO'!$C$1</f>
        <v>23815 SVEUČILIŠTE U ZADRU</v>
      </c>
    </row>
    <row r="42" spans="1:8">
      <c r="A42" s="359">
        <v>552</v>
      </c>
      <c r="B42" s="358" t="s">
        <v>4798</v>
      </c>
      <c r="C42" s="344"/>
      <c r="D42" s="344"/>
      <c r="E42" s="336">
        <f>SUMIF('Unos rashoda i izdataka'!$Q$3:$Q$501,$A42,'Unos rashoda i izdataka'!J$3:J$501)+SUMIF('Unos rashoda P4'!$A$3:$A$501,$A42,'Unos rashoda P4'!H$3:H$501)</f>
        <v>0</v>
      </c>
      <c r="F42" s="336">
        <f>SUMIF('Unos rashoda i izdataka'!$Q$3:$Q$501,$A42,'Unos rashoda i izdataka'!K$3:K$501)+SUMIF('Unos rashoda P4'!$A$3:$A$501,$A42,'Unos rashoda P4'!I$3:I$501)</f>
        <v>0</v>
      </c>
      <c r="G42" s="336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23815 SVEUČILIŠTE U ZADRU</v>
      </c>
    </row>
    <row r="43" spans="1:8">
      <c r="A43" s="359">
        <v>559</v>
      </c>
      <c r="B43" s="358" t="s">
        <v>4799</v>
      </c>
      <c r="C43" s="344"/>
      <c r="D43" s="344"/>
      <c r="E43" s="336">
        <f>SUMIF('Unos rashoda i izdataka'!$Q$3:$Q$501,$A43,'Unos rashoda i izdataka'!J$3:J$501)+SUMIF('Unos rashoda P4'!$A$3:$A$501,$A43,'Unos rashoda P4'!H$3:H$501)</f>
        <v>0</v>
      </c>
      <c r="F43" s="336">
        <f>SUMIF('Unos rashoda i izdataka'!$Q$3:$Q$501,$A43,'Unos rashoda i izdataka'!K$3:K$501)+SUMIF('Unos rashoda P4'!$A$3:$A$501,$A43,'Unos rashoda P4'!I$3:I$501)</f>
        <v>0</v>
      </c>
      <c r="G43" s="336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23815 SVEUČILIŠTE U ZADRU</v>
      </c>
    </row>
    <row r="44" spans="1:8">
      <c r="A44" s="359">
        <v>561</v>
      </c>
      <c r="B44" s="358" t="s">
        <v>4800</v>
      </c>
      <c r="C44" s="344">
        <v>150030</v>
      </c>
      <c r="D44" s="344"/>
      <c r="E44" s="336">
        <f>SUMIF('Unos rashoda i izdataka'!$Q$3:$Q$501,$A44,'Unos rashoda i izdataka'!J$3:J$501)+SUMIF('Unos rashoda P4'!$A$3:$A$501,$A44,'Unos rashoda P4'!H$3:H$501)</f>
        <v>0</v>
      </c>
      <c r="F44" s="336">
        <f>SUMIF('Unos rashoda i izdataka'!$Q$3:$Q$501,$A44,'Unos rashoda i izdataka'!K$3:K$501)+SUMIF('Unos rashoda P4'!$A$3:$A$501,$A44,'Unos rashoda P4'!I$3:I$501)</f>
        <v>0</v>
      </c>
      <c r="G44" s="336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23815 SVEUČILIŠTE U ZADRU</v>
      </c>
    </row>
    <row r="45" spans="1:8" ht="20.25" customHeight="1">
      <c r="A45" s="359">
        <v>563</v>
      </c>
      <c r="B45" s="358" t="s">
        <v>4801</v>
      </c>
      <c r="C45" s="344">
        <v>586347</v>
      </c>
      <c r="D45" s="344"/>
      <c r="E45" s="336">
        <f>SUMIF('Unos rashoda i izdataka'!$Q$3:$Q$501,$A45,'Unos rashoda i izdataka'!J$3:J$501)+SUMIF('Unos rashoda P4'!$A$3:$A$501,$A45,'Unos rashoda P4'!H$3:H$501)</f>
        <v>0</v>
      </c>
      <c r="F45" s="336">
        <f>SUMIF('Unos rashoda i izdataka'!$Q$3:$Q$501,$A45,'Unos rashoda i izdataka'!K$3:K$501)+SUMIF('Unos rashoda P4'!$A$3:$A$501,$A45,'Unos rashoda P4'!I$3:I$501)</f>
        <v>0</v>
      </c>
      <c r="G45" s="336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23815 SVEUČILIŠTE U ZADRU</v>
      </c>
    </row>
    <row r="46" spans="1:8" ht="30">
      <c r="A46" s="359">
        <v>573</v>
      </c>
      <c r="B46" s="358" t="s">
        <v>1020</v>
      </c>
      <c r="C46" s="344"/>
      <c r="D46" s="344"/>
      <c r="E46" s="336">
        <f>SUMIF('Unos rashoda i izdataka'!$Q$3:$Q$501,$A46,'Unos rashoda i izdataka'!J$3:J$501)+SUMIF('Unos rashoda P4'!$A$3:$A$501,$A46,'Unos rashoda P4'!H$3:H$501)</f>
        <v>0</v>
      </c>
      <c r="F46" s="336">
        <f>SUMIF('Unos rashoda i izdataka'!$Q$3:$Q$501,$A46,'Unos rashoda i izdataka'!K$3:K$501)+SUMIF('Unos rashoda P4'!$A$3:$A$501,$A46,'Unos rashoda P4'!I$3:I$501)</f>
        <v>0</v>
      </c>
      <c r="G46" s="336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23815 SVEUČILIŠTE U ZADRU</v>
      </c>
    </row>
    <row r="47" spans="1:8">
      <c r="A47" s="359">
        <v>575</v>
      </c>
      <c r="B47" s="358" t="s">
        <v>1021</v>
      </c>
      <c r="C47" s="344"/>
      <c r="D47" s="344"/>
      <c r="E47" s="336">
        <f>SUMIF('Unos rashoda i izdataka'!$Q$3:$Q$501,$A47,'Unos rashoda i izdataka'!J$3:J$501)+SUMIF('Unos rashoda P4'!$A$3:$A$501,$A47,'Unos rashoda P4'!H$3:H$501)</f>
        <v>0</v>
      </c>
      <c r="F47" s="336">
        <f>SUMIF('Unos rashoda i izdataka'!$Q$3:$Q$501,$A47,'Unos rashoda i izdataka'!K$3:K$501)+SUMIF('Unos rashoda P4'!$A$3:$A$501,$A47,'Unos rashoda P4'!I$3:I$501)</f>
        <v>0</v>
      </c>
      <c r="G47" s="336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23815 SVEUČILIŠTE U ZADRU</v>
      </c>
    </row>
    <row r="48" spans="1:8" ht="30">
      <c r="A48" s="363">
        <v>576</v>
      </c>
      <c r="B48" s="358" t="s">
        <v>4819</v>
      </c>
      <c r="C48" s="344"/>
      <c r="D48" s="344"/>
      <c r="E48" s="336">
        <f>SUMIF('Unos rashoda i izdataka'!$Q$3:$Q$501,$A48,'Unos rashoda i izdataka'!J$3:J$501)+SUMIF('Unos rashoda P4'!$A$3:$A$501,$A48,'Unos rashoda P4'!H$3:H$501)</f>
        <v>0</v>
      </c>
      <c r="F48" s="336">
        <f>SUMIF('Unos rashoda i izdataka'!$Q$3:$Q$501,$A48,'Unos rashoda i izdataka'!K$3:K$501)+SUMIF('Unos rashoda P4'!$A$3:$A$501,$A48,'Unos rashoda P4'!I$3:I$501)</f>
        <v>0</v>
      </c>
      <c r="G48" s="336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23815 SVEUČILIŠTE U ZADRU</v>
      </c>
    </row>
    <row r="49" spans="1:8">
      <c r="A49" s="359">
        <v>581</v>
      </c>
      <c r="B49" s="358" t="s">
        <v>4802</v>
      </c>
      <c r="C49" s="344"/>
      <c r="D49" s="344"/>
      <c r="E49" s="336">
        <f>SUMIF('Unos rashoda i izdataka'!$Q$3:$Q$501,$A49,'Unos rashoda i izdataka'!J$3:J$501)+SUMIF('Unos rashoda P4'!$A$3:$A$501,$A49,'Unos rashoda P4'!H$3:H$501)</f>
        <v>0</v>
      </c>
      <c r="F49" s="336">
        <f>SUMIF('Unos rashoda i izdataka'!$Q$3:$Q$501,$A49,'Unos rashoda i izdataka'!K$3:K$501)+SUMIF('Unos rashoda P4'!$A$3:$A$501,$A49,'Unos rashoda P4'!I$3:I$501)</f>
        <v>0</v>
      </c>
      <c r="G49" s="336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23815 SVEUČILIŠTE U ZADRU</v>
      </c>
    </row>
    <row r="50" spans="1:8" s="342" customFormat="1">
      <c r="A50" s="361">
        <v>6</v>
      </c>
      <c r="B50" s="355" t="s">
        <v>4803</v>
      </c>
      <c r="C50" s="309">
        <f>+C51+C52</f>
        <v>135122</v>
      </c>
      <c r="D50" s="309">
        <f t="shared" ref="D50:G50" si="11">+D51+D52</f>
        <v>67449.414924679804</v>
      </c>
      <c r="E50" s="309">
        <f t="shared" si="11"/>
        <v>9653.9123365850428</v>
      </c>
      <c r="F50" s="309">
        <f t="shared" si="11"/>
        <v>11082.140420731303</v>
      </c>
      <c r="G50" s="309">
        <f t="shared" si="11"/>
        <v>11182.140420731303</v>
      </c>
      <c r="H50" s="315" t="str">
        <f>'OPĆI DIO'!$C$1</f>
        <v>23815 SVEUČILIŠTE U ZADRU</v>
      </c>
    </row>
    <row r="51" spans="1:8">
      <c r="A51" s="359">
        <v>61</v>
      </c>
      <c r="B51" s="358" t="s">
        <v>4804</v>
      </c>
      <c r="C51" s="344">
        <v>135122</v>
      </c>
      <c r="D51" s="344">
        <v>67449.414924679804</v>
      </c>
      <c r="E51" s="336">
        <f>SUMIF('Unos rashoda i izdataka'!$Q$3:$Q$501,$A51,'Unos rashoda i izdataka'!J$3:J$501)+SUMIF('Unos rashoda P4'!$A$3:$A$501,$A51,'Unos rashoda P4'!H$3:H$501)</f>
        <v>9653.9123365850428</v>
      </c>
      <c r="F51" s="336">
        <f>SUMIF('Unos rashoda i izdataka'!$Q$3:$Q$501,$A51,'Unos rashoda i izdataka'!K$3:K$501)+SUMIF('Unos rashoda P4'!$A$3:$A$501,$A51,'Unos rashoda P4'!I$3:I$501)</f>
        <v>11082.140420731303</v>
      </c>
      <c r="G51" s="336">
        <f>SUMIF('Unos rashoda i izdataka'!$Q$3:$Q$501,$A51,'Unos rashoda i izdataka'!L$3:L$501)+SUMIF('Unos rashoda P4'!$A$3:$A$501,$A51,'Unos rashoda P4'!J$3:J$501)</f>
        <v>11182.140420731303</v>
      </c>
      <c r="H51" s="315" t="str">
        <f>'OPĆI DIO'!$C$1</f>
        <v>23815 SVEUČILIŠTE U ZADRU</v>
      </c>
    </row>
    <row r="52" spans="1:8">
      <c r="A52" s="359">
        <v>63</v>
      </c>
      <c r="B52" s="358" t="s">
        <v>4805</v>
      </c>
      <c r="C52" s="344"/>
      <c r="D52" s="344"/>
      <c r="E52" s="336">
        <f>SUMIF('Unos rashoda i izdataka'!$Q$3:$Q$501,$A52,'Unos rashoda i izdataka'!J$3:J$501)+SUMIF('Unos rashoda P4'!$A$3:$A$501,$A52,'Unos rashoda P4'!H$3:H$501)</f>
        <v>0</v>
      </c>
      <c r="F52" s="336">
        <f>SUMIF('Unos rashoda i izdataka'!$Q$3:$Q$501,$A52,'Unos rashoda i izdataka'!K$3:K$501)+SUMIF('Unos rashoda P4'!$A$3:$A$501,$A52,'Unos rashoda P4'!I$3:I$501)</f>
        <v>0</v>
      </c>
      <c r="G52" s="336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23815 SVEUČILIŠTE U ZADRU</v>
      </c>
    </row>
    <row r="53" spans="1:8" s="342" customFormat="1" ht="27.75" customHeight="1">
      <c r="A53" s="361">
        <v>7</v>
      </c>
      <c r="B53" s="355" t="s">
        <v>4806</v>
      </c>
      <c r="C53" s="309">
        <f>+C54</f>
        <v>0</v>
      </c>
      <c r="D53" s="309">
        <f t="shared" ref="D53:G53" si="12">+D54</f>
        <v>1327.2280841462605</v>
      </c>
      <c r="E53" s="309">
        <f t="shared" si="12"/>
        <v>1327.2280841462605</v>
      </c>
      <c r="F53" s="309">
        <f t="shared" si="12"/>
        <v>1990.8421262193906</v>
      </c>
      <c r="G53" s="309">
        <f t="shared" si="12"/>
        <v>2654.4561682925209</v>
      </c>
      <c r="H53" s="315" t="str">
        <f>'OPĆI DIO'!$C$1</f>
        <v>23815 SVEUČILIŠTE U ZADRU</v>
      </c>
    </row>
    <row r="54" spans="1:8" ht="30">
      <c r="A54" s="359">
        <v>71</v>
      </c>
      <c r="B54" s="358" t="s">
        <v>4807</v>
      </c>
      <c r="C54" s="344"/>
      <c r="D54" s="344">
        <v>1327.2280841462605</v>
      </c>
      <c r="E54" s="336">
        <f>SUMIF('Unos rashoda i izdataka'!$Q$3:$Q$501,$A54,'Unos rashoda i izdataka'!J$3:J$501)+SUMIF('Unos rashoda P4'!$A$3:$A$501,$A54,'Unos rashoda P4'!H$3:H$501)</f>
        <v>1327.2280841462605</v>
      </c>
      <c r="F54" s="336">
        <f>SUMIF('Unos rashoda i izdataka'!$Q$3:$Q$501,$A54,'Unos rashoda i izdataka'!K$3:K$501)+SUMIF('Unos rashoda P4'!$A$3:$A$501,$A54,'Unos rashoda P4'!I$3:I$501)</f>
        <v>1990.8421262193906</v>
      </c>
      <c r="G54" s="336">
        <f>SUMIF('Unos rashoda i izdataka'!$Q$3:$Q$501,$A54,'Unos rashoda i izdataka'!L$3:L$501)+SUMIF('Unos rashoda P4'!$A$3:$A$501,$A54,'Unos rashoda P4'!J$3:J$501)</f>
        <v>2654.4561682925209</v>
      </c>
      <c r="H54" s="315" t="str">
        <f>'OPĆI DIO'!$C$1</f>
        <v>23815 SVEUČILIŠTE U ZADRU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44" activePane="bottomRight" state="frozen"/>
      <selection pane="topRight" activeCell="B1" sqref="B1"/>
      <selection pane="bottomLeft" activeCell="A4" sqref="A4"/>
      <selection pane="bottomRight" activeCell="G71" sqref="G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7" t="s">
        <v>3911</v>
      </c>
      <c r="B1" s="387"/>
      <c r="C1" s="387"/>
      <c r="D1" s="387"/>
      <c r="E1" s="387"/>
      <c r="F1" s="387"/>
      <c r="G1" s="387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49" customFormat="1" ht="28.5" customHeight="1">
      <c r="A5" s="347"/>
      <c r="B5" s="347" t="s">
        <v>3912</v>
      </c>
      <c r="C5" s="348">
        <f t="shared" ref="C5:D5" si="0">+C6+C15+C21+C28+C38+C45+C52+C59+C66+C75</f>
        <v>30097051</v>
      </c>
      <c r="D5" s="348">
        <f t="shared" si="0"/>
        <v>28977876</v>
      </c>
      <c r="E5" s="348">
        <f>+E6+E15+E21+E28+E38+E45+E52+E59+E66+E75</f>
        <v>28596093</v>
      </c>
      <c r="F5" s="348">
        <f t="shared" ref="F5:G5" si="1">+F6+F15+F21+F28+F38+F45+F52+F59+F66+F75</f>
        <v>27685253</v>
      </c>
      <c r="G5" s="348">
        <f t="shared" si="1"/>
        <v>27123271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23815 SVEUČILIŠTE U ZADRU</v>
      </c>
    </row>
    <row r="7" spans="1:192" ht="25.5">
      <c r="A7" s="225">
        <v>11</v>
      </c>
      <c r="B7" s="25" t="s">
        <v>3914</v>
      </c>
      <c r="C7" s="343"/>
      <c r="D7" s="343"/>
      <c r="E7" s="343">
        <f>SUMIF('Unos rashoda i izdataka'!$R$3:$R$501,'A.3 RASHODI FUNK'!$A7,'Unos rashoda i izdataka'!J$3:J$501)+SUMIF('Unos rashoda P4'!$T$3:$T$501,'A.3 RASHODI FUNK'!$A7,'Unos rashoda P4'!H$3:H$501)</f>
        <v>0</v>
      </c>
      <c r="F7" s="343">
        <f>SUMIF('Unos rashoda i izdataka'!$R$3:$R$501,'A.3 RASHODI FUNK'!$A7,'Unos rashoda i izdataka'!K$3:K$501)+SUMIF('Unos rashoda P4'!$T$3:$T$501,'A.3 RASHODI FUNK'!$A7,'Unos rashoda P4'!I$3:I$501)</f>
        <v>0</v>
      </c>
      <c r="G7" s="343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23815 SVEUČILIŠTE U ZADRU</v>
      </c>
    </row>
    <row r="8" spans="1:192">
      <c r="A8" s="225">
        <v>12</v>
      </c>
      <c r="B8" s="25" t="s">
        <v>3915</v>
      </c>
      <c r="C8" s="343"/>
      <c r="D8" s="343"/>
      <c r="E8" s="343">
        <f>SUMIF('Unos rashoda i izdataka'!$R$3:$R$501,'A.3 RASHODI FUNK'!$A8,'Unos rashoda i izdataka'!J$3:J$501)+SUMIF('Unos rashoda P4'!$T$3:$T$501,'A.3 RASHODI FUNK'!$A8,'Unos rashoda P4'!H$3:H$501)</f>
        <v>0</v>
      </c>
      <c r="F8" s="343">
        <f>SUMIF('Unos rashoda i izdataka'!$R$3:$R$501,'A.3 RASHODI FUNK'!$A8,'Unos rashoda i izdataka'!K$3:K$501)+SUMIF('Unos rashoda P4'!$T$3:$T$501,'A.3 RASHODI FUNK'!$A8,'Unos rashoda P4'!I$3:I$501)</f>
        <v>0</v>
      </c>
      <c r="G8" s="343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23815 SVEUČILIŠTE U ZADRU</v>
      </c>
    </row>
    <row r="9" spans="1:192">
      <c r="A9" s="225">
        <v>13</v>
      </c>
      <c r="B9" s="25" t="s">
        <v>3917</v>
      </c>
      <c r="C9" s="343"/>
      <c r="D9" s="343"/>
      <c r="E9" s="343">
        <f>SUMIF('Unos rashoda i izdataka'!$R$3:$R$501,'A.3 RASHODI FUNK'!$A9,'Unos rashoda i izdataka'!J$3:J$501)+SUMIF('Unos rashoda P4'!$T$3:$T$501,'A.3 RASHODI FUNK'!$A9,'Unos rashoda P4'!H$3:H$501)</f>
        <v>0</v>
      </c>
      <c r="F9" s="343">
        <f>SUMIF('Unos rashoda i izdataka'!$R$3:$R$501,'A.3 RASHODI FUNK'!$A9,'Unos rashoda i izdataka'!K$3:K$501)+SUMIF('Unos rashoda P4'!$T$3:$T$501,'A.3 RASHODI FUNK'!$A9,'Unos rashoda P4'!I$3:I$501)</f>
        <v>0</v>
      </c>
      <c r="G9" s="343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23815 SVEUČILIŠTE U ZADRU</v>
      </c>
    </row>
    <row r="10" spans="1:192">
      <c r="A10" s="225">
        <v>14</v>
      </c>
      <c r="B10" s="25" t="s">
        <v>3967</v>
      </c>
      <c r="C10" s="343"/>
      <c r="D10" s="343"/>
      <c r="E10" s="343">
        <f>SUMIF('Unos rashoda i izdataka'!$R$3:$R$501,'A.3 RASHODI FUNK'!$A10,'Unos rashoda i izdataka'!J$3:J$501)+SUMIF('Unos rashoda P4'!$T$3:$T$501,'A.3 RASHODI FUNK'!$A10,'Unos rashoda P4'!H$3:H$501)</f>
        <v>0</v>
      </c>
      <c r="F10" s="343">
        <f>SUMIF('Unos rashoda i izdataka'!$R$3:$R$501,'A.3 RASHODI FUNK'!$A10,'Unos rashoda i izdataka'!K$3:K$501)+SUMIF('Unos rashoda P4'!$T$3:$T$501,'A.3 RASHODI FUNK'!$A10,'Unos rashoda P4'!I$3:I$501)</f>
        <v>0</v>
      </c>
      <c r="G10" s="343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23815 SVEUČILIŠTE U ZADRU</v>
      </c>
    </row>
    <row r="11" spans="1:192">
      <c r="A11" s="225">
        <v>15</v>
      </c>
      <c r="B11" s="25" t="s">
        <v>3924</v>
      </c>
      <c r="C11" s="343"/>
      <c r="D11" s="343"/>
      <c r="E11" s="343">
        <f>SUMIF('Unos rashoda i izdataka'!$R$3:$R$501,'A.3 RASHODI FUNK'!$A11,'Unos rashoda i izdataka'!J$3:J$501)+SUMIF('Unos rashoda P4'!$T$3:$T$501,'A.3 RASHODI FUNK'!$A11,'Unos rashoda P4'!H$3:H$501)</f>
        <v>0</v>
      </c>
      <c r="F11" s="343">
        <f>SUMIF('Unos rashoda i izdataka'!$R$3:$R$501,'A.3 RASHODI FUNK'!$A11,'Unos rashoda i izdataka'!K$3:K$501)+SUMIF('Unos rashoda P4'!$T$3:$T$501,'A.3 RASHODI FUNK'!$A11,'Unos rashoda P4'!I$3:I$501)</f>
        <v>0</v>
      </c>
      <c r="G11" s="343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23815 SVEUČILIŠTE U ZADRU</v>
      </c>
    </row>
    <row r="12" spans="1:192">
      <c r="A12" s="225">
        <v>16</v>
      </c>
      <c r="B12" s="25" t="s">
        <v>3968</v>
      </c>
      <c r="C12" s="343"/>
      <c r="D12" s="343"/>
      <c r="E12" s="343">
        <f>SUMIF('Unos rashoda i izdataka'!$R$3:$R$501,'A.3 RASHODI FUNK'!$A12,'Unos rashoda i izdataka'!J$3:J$501)+SUMIF('Unos rashoda P4'!$T$3:$T$501,'A.3 RASHODI FUNK'!$A12,'Unos rashoda P4'!H$3:H$501)</f>
        <v>0</v>
      </c>
      <c r="F12" s="343">
        <f>SUMIF('Unos rashoda i izdataka'!$R$3:$R$501,'A.3 RASHODI FUNK'!$A12,'Unos rashoda i izdataka'!K$3:K$501)+SUMIF('Unos rashoda P4'!$T$3:$T$501,'A.3 RASHODI FUNK'!$A12,'Unos rashoda P4'!I$3:I$501)</f>
        <v>0</v>
      </c>
      <c r="G12" s="343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23815 SVEUČILIŠTE U ZADRU</v>
      </c>
    </row>
    <row r="13" spans="1:192">
      <c r="A13" s="225">
        <v>17</v>
      </c>
      <c r="B13" s="25" t="s">
        <v>3969</v>
      </c>
      <c r="C13" s="343"/>
      <c r="D13" s="343"/>
      <c r="E13" s="343">
        <f>SUMIF('Unos rashoda i izdataka'!$R$3:$R$501,'A.3 RASHODI FUNK'!$A13,'Unos rashoda i izdataka'!J$3:J$501)+SUMIF('Unos rashoda P4'!$T$3:$T$501,'A.3 RASHODI FUNK'!$A13,'Unos rashoda P4'!H$3:H$501)</f>
        <v>0</v>
      </c>
      <c r="F13" s="343">
        <f>SUMIF('Unos rashoda i izdataka'!$R$3:$R$501,'A.3 RASHODI FUNK'!$A13,'Unos rashoda i izdataka'!K$3:K$501)+SUMIF('Unos rashoda P4'!$T$3:$T$501,'A.3 RASHODI FUNK'!$A13,'Unos rashoda P4'!I$3:I$501)</f>
        <v>0</v>
      </c>
      <c r="G13" s="343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23815 SVEUČILIŠTE U ZADRU</v>
      </c>
    </row>
    <row r="14" spans="1:192" ht="25.5">
      <c r="A14" s="225">
        <v>18</v>
      </c>
      <c r="B14" s="25" t="s">
        <v>3936</v>
      </c>
      <c r="C14" s="343"/>
      <c r="D14" s="343"/>
      <c r="E14" s="343">
        <f>SUMIF('Unos rashoda i izdataka'!$R$3:$R$501,'A.3 RASHODI FUNK'!$A14,'Unos rashoda i izdataka'!J$3:J$501)+SUMIF('Unos rashoda P4'!$T$3:$T$501,'A.3 RASHODI FUNK'!$A14,'Unos rashoda P4'!H$3:H$501)</f>
        <v>0</v>
      </c>
      <c r="F14" s="343">
        <f>SUMIF('Unos rashoda i izdataka'!$R$3:$R$501,'A.3 RASHODI FUNK'!$A14,'Unos rashoda i izdataka'!K$3:K$501)+SUMIF('Unos rashoda P4'!$T$3:$T$501,'A.3 RASHODI FUNK'!$A14,'Unos rashoda P4'!I$3:I$501)</f>
        <v>0</v>
      </c>
      <c r="G14" s="343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23815 SVEUČILIŠTE U ZADRU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23815 SVEUČILIŠTE U ZADRU</v>
      </c>
    </row>
    <row r="16" spans="1:192">
      <c r="A16" s="225">
        <v>21</v>
      </c>
      <c r="B16" s="25" t="s">
        <v>3971</v>
      </c>
      <c r="C16" s="343"/>
      <c r="D16" s="343"/>
      <c r="E16" s="343">
        <f>SUMIF('Unos rashoda i izdataka'!$R$3:$R$501,'A.3 RASHODI FUNK'!$A16,'Unos rashoda i izdataka'!J$3:J$501)+SUMIF('Unos rashoda P4'!$T$3:$T$501,'A.3 RASHODI FUNK'!$A16,'Unos rashoda P4'!H$3:H$501)</f>
        <v>0</v>
      </c>
      <c r="F16" s="343">
        <f>SUMIF('Unos rashoda i izdataka'!$R$3:$R$501,'A.3 RASHODI FUNK'!$A16,'Unos rashoda i izdataka'!K$3:K$501)+SUMIF('Unos rashoda P4'!$T$3:$T$501,'A.3 RASHODI FUNK'!$A16,'Unos rashoda P4'!I$3:I$501)</f>
        <v>0</v>
      </c>
      <c r="G16" s="343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23815 SVEUČILIŠTE U ZADRU</v>
      </c>
    </row>
    <row r="17" spans="1:8">
      <c r="A17" s="225">
        <v>22</v>
      </c>
      <c r="B17" s="25" t="s">
        <v>3972</v>
      </c>
      <c r="C17" s="343"/>
      <c r="D17" s="343"/>
      <c r="E17" s="343">
        <f>SUMIF('Unos rashoda i izdataka'!$R$3:$R$501,'A.3 RASHODI FUNK'!$A17,'Unos rashoda i izdataka'!J$3:J$501)+SUMIF('Unos rashoda P4'!$T$3:$T$501,'A.3 RASHODI FUNK'!$A17,'Unos rashoda P4'!H$3:H$501)</f>
        <v>0</v>
      </c>
      <c r="F17" s="343">
        <f>SUMIF('Unos rashoda i izdataka'!$R$3:$R$501,'A.3 RASHODI FUNK'!$A17,'Unos rashoda i izdataka'!K$3:K$501)+SUMIF('Unos rashoda P4'!$T$3:$T$501,'A.3 RASHODI FUNK'!$A17,'Unos rashoda P4'!I$3:I$501)</f>
        <v>0</v>
      </c>
      <c r="G17" s="343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23815 SVEUČILIŠTE U ZADRU</v>
      </c>
    </row>
    <row r="18" spans="1:8">
      <c r="A18" s="225">
        <v>23</v>
      </c>
      <c r="B18" s="25" t="s">
        <v>3973</v>
      </c>
      <c r="C18" s="343"/>
      <c r="D18" s="343"/>
      <c r="E18" s="343">
        <f>SUMIF('Unos rashoda i izdataka'!$R$3:$R$501,'A.3 RASHODI FUNK'!$A18,'Unos rashoda i izdataka'!J$3:J$501)+SUMIF('Unos rashoda P4'!$T$3:$T$501,'A.3 RASHODI FUNK'!$A18,'Unos rashoda P4'!H$3:H$501)</f>
        <v>0</v>
      </c>
      <c r="F18" s="343">
        <f>SUMIF('Unos rashoda i izdataka'!$R$3:$R$501,'A.3 RASHODI FUNK'!$A18,'Unos rashoda i izdataka'!K$3:K$501)+SUMIF('Unos rashoda P4'!$T$3:$T$501,'A.3 RASHODI FUNK'!$A18,'Unos rashoda P4'!I$3:I$501)</f>
        <v>0</v>
      </c>
      <c r="G18" s="343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23815 SVEUČILIŠTE U ZADRU</v>
      </c>
    </row>
    <row r="19" spans="1:8">
      <c r="A19" s="225">
        <v>24</v>
      </c>
      <c r="B19" s="25" t="s">
        <v>3974</v>
      </c>
      <c r="C19" s="343"/>
      <c r="D19" s="343"/>
      <c r="E19" s="343">
        <f>SUMIF('Unos rashoda i izdataka'!$R$3:$R$501,'A.3 RASHODI FUNK'!$A19,'Unos rashoda i izdataka'!J$3:J$501)+SUMIF('Unos rashoda P4'!$T$3:$T$501,'A.3 RASHODI FUNK'!$A19,'Unos rashoda P4'!H$3:H$501)</f>
        <v>0</v>
      </c>
      <c r="F19" s="343">
        <f>SUMIF('Unos rashoda i izdataka'!$R$3:$R$501,'A.3 RASHODI FUNK'!$A19,'Unos rashoda i izdataka'!K$3:K$501)+SUMIF('Unos rashoda P4'!$T$3:$T$501,'A.3 RASHODI FUNK'!$A19,'Unos rashoda P4'!I$3:I$501)</f>
        <v>0</v>
      </c>
      <c r="G19" s="343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23815 SVEUČILIŠTE U ZADRU</v>
      </c>
    </row>
    <row r="20" spans="1:8">
      <c r="A20" s="225">
        <v>25</v>
      </c>
      <c r="B20" s="25" t="s">
        <v>3975</v>
      </c>
      <c r="C20" s="343"/>
      <c r="D20" s="343"/>
      <c r="E20" s="343">
        <f>SUMIF('Unos rashoda i izdataka'!$R$3:$R$501,'A.3 RASHODI FUNK'!$A20,'Unos rashoda i izdataka'!J$3:J$501)+SUMIF('Unos rashoda P4'!$T$3:$T$501,'A.3 RASHODI FUNK'!$A20,'Unos rashoda P4'!H$3:H$501)</f>
        <v>0</v>
      </c>
      <c r="F20" s="343">
        <f>SUMIF('Unos rashoda i izdataka'!$R$3:$R$501,'A.3 RASHODI FUNK'!$A20,'Unos rashoda i izdataka'!K$3:K$501)+SUMIF('Unos rashoda P4'!$T$3:$T$501,'A.3 RASHODI FUNK'!$A20,'Unos rashoda P4'!I$3:I$501)</f>
        <v>0</v>
      </c>
      <c r="G20" s="343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23815 SVEUČILIŠTE U ZADRU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23815 SVEUČILIŠTE U ZADRU</v>
      </c>
    </row>
    <row r="22" spans="1:8">
      <c r="A22" s="225">
        <v>31</v>
      </c>
      <c r="B22" s="25" t="s">
        <v>3977</v>
      </c>
      <c r="C22" s="343"/>
      <c r="D22" s="343"/>
      <c r="E22" s="343">
        <f>SUMIF('Unos rashoda i izdataka'!$R$3:$R$501,'A.3 RASHODI FUNK'!$A22,'Unos rashoda i izdataka'!J$3:J$501)+SUMIF('Unos rashoda P4'!$T$3:$T$501,'A.3 RASHODI FUNK'!$A22,'Unos rashoda P4'!H$3:H$501)</f>
        <v>0</v>
      </c>
      <c r="F22" s="343">
        <f>SUMIF('Unos rashoda i izdataka'!$R$3:$R$501,'A.3 RASHODI FUNK'!$A22,'Unos rashoda i izdataka'!K$3:K$501)+SUMIF('Unos rashoda P4'!$T$3:$T$501,'A.3 RASHODI FUNK'!$A22,'Unos rashoda P4'!I$3:I$501)</f>
        <v>0</v>
      </c>
      <c r="G22" s="343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23815 SVEUČILIŠTE U ZADRU</v>
      </c>
    </row>
    <row r="23" spans="1:8">
      <c r="A23" s="225">
        <v>32</v>
      </c>
      <c r="B23" s="25" t="s">
        <v>3978</v>
      </c>
      <c r="C23" s="343"/>
      <c r="D23" s="343"/>
      <c r="E23" s="343">
        <f>SUMIF('Unos rashoda i izdataka'!$R$3:$R$501,'A.3 RASHODI FUNK'!$A23,'Unos rashoda i izdataka'!J$3:J$501)+SUMIF('Unos rashoda P4'!$T$3:$T$501,'A.3 RASHODI FUNK'!$A23,'Unos rashoda P4'!H$3:H$501)</f>
        <v>0</v>
      </c>
      <c r="F23" s="343">
        <f>SUMIF('Unos rashoda i izdataka'!$R$3:$R$501,'A.3 RASHODI FUNK'!$A23,'Unos rashoda i izdataka'!K$3:K$501)+SUMIF('Unos rashoda P4'!$T$3:$T$501,'A.3 RASHODI FUNK'!$A23,'Unos rashoda P4'!I$3:I$501)</f>
        <v>0</v>
      </c>
      <c r="G23" s="343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23815 SVEUČILIŠTE U ZADRU</v>
      </c>
    </row>
    <row r="24" spans="1:8">
      <c r="A24" s="225">
        <v>33</v>
      </c>
      <c r="B24" s="25" t="s">
        <v>3979</v>
      </c>
      <c r="C24" s="343"/>
      <c r="D24" s="343"/>
      <c r="E24" s="343">
        <f>SUMIF('Unos rashoda i izdataka'!$R$3:$R$501,'A.3 RASHODI FUNK'!$A24,'Unos rashoda i izdataka'!J$3:J$501)+SUMIF('Unos rashoda P4'!$T$3:$T$501,'A.3 RASHODI FUNK'!$A24,'Unos rashoda P4'!H$3:H$501)</f>
        <v>0</v>
      </c>
      <c r="F24" s="343">
        <f>SUMIF('Unos rashoda i izdataka'!$R$3:$R$501,'A.3 RASHODI FUNK'!$A24,'Unos rashoda i izdataka'!K$3:K$501)+SUMIF('Unos rashoda P4'!$T$3:$T$501,'A.3 RASHODI FUNK'!$A24,'Unos rashoda P4'!I$3:I$501)</f>
        <v>0</v>
      </c>
      <c r="G24" s="343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23815 SVEUČILIŠTE U ZADRU</v>
      </c>
    </row>
    <row r="25" spans="1:8">
      <c r="A25" s="225">
        <v>34</v>
      </c>
      <c r="B25" s="25" t="s">
        <v>3980</v>
      </c>
      <c r="C25" s="343"/>
      <c r="D25" s="343"/>
      <c r="E25" s="343">
        <f>SUMIF('Unos rashoda i izdataka'!$R$3:$R$501,'A.3 RASHODI FUNK'!$A25,'Unos rashoda i izdataka'!J$3:J$501)+SUMIF('Unos rashoda P4'!$T$3:$T$501,'A.3 RASHODI FUNK'!$A25,'Unos rashoda P4'!H$3:H$501)</f>
        <v>0</v>
      </c>
      <c r="F25" s="343">
        <f>SUMIF('Unos rashoda i izdataka'!$R$3:$R$501,'A.3 RASHODI FUNK'!$A25,'Unos rashoda i izdataka'!K$3:K$501)+SUMIF('Unos rashoda P4'!$T$3:$T$501,'A.3 RASHODI FUNK'!$A25,'Unos rashoda P4'!I$3:I$501)</f>
        <v>0</v>
      </c>
      <c r="G25" s="343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23815 SVEUČILIŠTE U ZADRU</v>
      </c>
    </row>
    <row r="26" spans="1:8">
      <c r="A26" s="225">
        <v>35</v>
      </c>
      <c r="B26" s="25" t="s">
        <v>3981</v>
      </c>
      <c r="C26" s="343"/>
      <c r="D26" s="343"/>
      <c r="E26" s="343">
        <f>SUMIF('Unos rashoda i izdataka'!$R$3:$R$501,'A.3 RASHODI FUNK'!$A26,'Unos rashoda i izdataka'!J$3:J$501)+SUMIF('Unos rashoda P4'!$T$3:$T$501,'A.3 RASHODI FUNK'!$A26,'Unos rashoda P4'!H$3:H$501)</f>
        <v>0</v>
      </c>
      <c r="F26" s="343">
        <f>SUMIF('Unos rashoda i izdataka'!$R$3:$R$501,'A.3 RASHODI FUNK'!$A26,'Unos rashoda i izdataka'!K$3:K$501)+SUMIF('Unos rashoda P4'!$T$3:$T$501,'A.3 RASHODI FUNK'!$A26,'Unos rashoda P4'!I$3:I$501)</f>
        <v>0</v>
      </c>
      <c r="G26" s="343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23815 SVEUČILIŠTE U ZADRU</v>
      </c>
    </row>
    <row r="27" spans="1:8" ht="25.5">
      <c r="A27" s="225">
        <v>36</v>
      </c>
      <c r="B27" s="25" t="s">
        <v>3982</v>
      </c>
      <c r="C27" s="343"/>
      <c r="D27" s="343"/>
      <c r="E27" s="343">
        <f>SUMIF('Unos rashoda i izdataka'!$R$3:$R$501,'A.3 RASHODI FUNK'!$A27,'Unos rashoda i izdataka'!J$3:J$501)+SUMIF('Unos rashoda P4'!$T$3:$T$501,'A.3 RASHODI FUNK'!$A27,'Unos rashoda P4'!H$3:H$501)</f>
        <v>0</v>
      </c>
      <c r="F27" s="343">
        <f>SUMIF('Unos rashoda i izdataka'!$R$3:$R$501,'A.3 RASHODI FUNK'!$A27,'Unos rashoda i izdataka'!K$3:K$501)+SUMIF('Unos rashoda P4'!$T$3:$T$501,'A.3 RASHODI FUNK'!$A27,'Unos rashoda P4'!I$3:I$501)</f>
        <v>0</v>
      </c>
      <c r="G27" s="343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23815 SVEUČILIŠTE U ZADRU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23815 SVEUČILIŠTE U ZADRU</v>
      </c>
    </row>
    <row r="29" spans="1:8">
      <c r="A29" s="225">
        <v>41</v>
      </c>
      <c r="B29" s="25" t="s">
        <v>3984</v>
      </c>
      <c r="C29" s="343"/>
      <c r="D29" s="343"/>
      <c r="E29" s="343">
        <f>SUMIF('Unos rashoda i izdataka'!$R$3:$R$501,'A.3 RASHODI FUNK'!$A29,'Unos rashoda i izdataka'!J$3:J$501)+SUMIF('Unos rashoda P4'!$T$3:$T$501,'A.3 RASHODI FUNK'!$A29,'Unos rashoda P4'!H$3:H$501)</f>
        <v>0</v>
      </c>
      <c r="F29" s="343">
        <f>SUMIF('Unos rashoda i izdataka'!$R$3:$R$501,'A.3 RASHODI FUNK'!$A29,'Unos rashoda i izdataka'!K$3:K$501)+SUMIF('Unos rashoda P4'!$T$3:$T$501,'A.3 RASHODI FUNK'!$A29,'Unos rashoda P4'!I$3:I$501)</f>
        <v>0</v>
      </c>
      <c r="G29" s="343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23815 SVEUČILIŠTE U ZADRU</v>
      </c>
    </row>
    <row r="30" spans="1:8">
      <c r="A30" s="225">
        <v>42</v>
      </c>
      <c r="B30" s="25" t="s">
        <v>3985</v>
      </c>
      <c r="C30" s="343"/>
      <c r="D30" s="343"/>
      <c r="E30" s="343">
        <f>SUMIF('Unos rashoda i izdataka'!$R$3:$R$501,'A.3 RASHODI FUNK'!$A30,'Unos rashoda i izdataka'!J$3:J$501)+SUMIF('Unos rashoda P4'!$T$3:$T$501,'A.3 RASHODI FUNK'!$A30,'Unos rashoda P4'!H$3:H$501)</f>
        <v>0</v>
      </c>
      <c r="F30" s="343">
        <f>SUMIF('Unos rashoda i izdataka'!$R$3:$R$501,'A.3 RASHODI FUNK'!$A30,'Unos rashoda i izdataka'!K$3:K$501)+SUMIF('Unos rashoda P4'!$T$3:$T$501,'A.3 RASHODI FUNK'!$A30,'Unos rashoda P4'!I$3:I$501)</f>
        <v>0</v>
      </c>
      <c r="G30" s="343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23815 SVEUČILIŠTE U ZADRU</v>
      </c>
    </row>
    <row r="31" spans="1:8">
      <c r="A31" s="225">
        <v>43</v>
      </c>
      <c r="B31" s="25" t="s">
        <v>3986</v>
      </c>
      <c r="C31" s="343"/>
      <c r="D31" s="343"/>
      <c r="E31" s="343">
        <f>SUMIF('Unos rashoda i izdataka'!$R$3:$R$501,'A.3 RASHODI FUNK'!$A31,'Unos rashoda i izdataka'!J$3:J$501)+SUMIF('Unos rashoda P4'!$T$3:$T$501,'A.3 RASHODI FUNK'!$A31,'Unos rashoda P4'!H$3:H$501)</f>
        <v>0</v>
      </c>
      <c r="F31" s="343">
        <f>SUMIF('Unos rashoda i izdataka'!$R$3:$R$501,'A.3 RASHODI FUNK'!$A31,'Unos rashoda i izdataka'!K$3:K$501)+SUMIF('Unos rashoda P4'!$T$3:$T$501,'A.3 RASHODI FUNK'!$A31,'Unos rashoda P4'!I$3:I$501)</f>
        <v>0</v>
      </c>
      <c r="G31" s="343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23815 SVEUČILIŠTE U ZADRU</v>
      </c>
    </row>
    <row r="32" spans="1:8">
      <c r="A32" s="225">
        <v>44</v>
      </c>
      <c r="B32" s="25" t="s">
        <v>3987</v>
      </c>
      <c r="C32" s="343"/>
      <c r="D32" s="343"/>
      <c r="E32" s="343">
        <f>SUMIF('Unos rashoda i izdataka'!$R$3:$R$501,'A.3 RASHODI FUNK'!$A32,'Unos rashoda i izdataka'!J$3:J$501)+SUMIF('Unos rashoda P4'!$T$3:$T$501,'A.3 RASHODI FUNK'!$A32,'Unos rashoda P4'!H$3:H$501)</f>
        <v>0</v>
      </c>
      <c r="F32" s="343">
        <f>SUMIF('Unos rashoda i izdataka'!$R$3:$R$501,'A.3 RASHODI FUNK'!$A32,'Unos rashoda i izdataka'!K$3:K$501)+SUMIF('Unos rashoda P4'!$T$3:$T$501,'A.3 RASHODI FUNK'!$A32,'Unos rashoda P4'!I$3:I$501)</f>
        <v>0</v>
      </c>
      <c r="G32" s="343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23815 SVEUČILIŠTE U ZADRU</v>
      </c>
    </row>
    <row r="33" spans="1:8">
      <c r="A33" s="225">
        <v>45</v>
      </c>
      <c r="B33" s="25" t="s">
        <v>3988</v>
      </c>
      <c r="C33" s="343"/>
      <c r="D33" s="343"/>
      <c r="E33" s="343">
        <f>SUMIF('Unos rashoda i izdataka'!$R$3:$R$501,'A.3 RASHODI FUNK'!$A33,'Unos rashoda i izdataka'!J$3:J$501)+SUMIF('Unos rashoda P4'!$T$3:$T$501,'A.3 RASHODI FUNK'!$A33,'Unos rashoda P4'!H$3:H$501)</f>
        <v>0</v>
      </c>
      <c r="F33" s="343">
        <f>SUMIF('Unos rashoda i izdataka'!$R$3:$R$501,'A.3 RASHODI FUNK'!$A33,'Unos rashoda i izdataka'!K$3:K$501)+SUMIF('Unos rashoda P4'!$T$3:$T$501,'A.3 RASHODI FUNK'!$A33,'Unos rashoda P4'!I$3:I$501)</f>
        <v>0</v>
      </c>
      <c r="G33" s="343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23815 SVEUČILIŠTE U ZADRU</v>
      </c>
    </row>
    <row r="34" spans="1:8">
      <c r="A34" s="225">
        <v>46</v>
      </c>
      <c r="B34" s="25" t="s">
        <v>3946</v>
      </c>
      <c r="C34" s="343"/>
      <c r="D34" s="343"/>
      <c r="E34" s="343">
        <f>SUMIF('Unos rashoda i izdataka'!$R$3:$R$501,'A.3 RASHODI FUNK'!$A34,'Unos rashoda i izdataka'!J$3:J$501)+SUMIF('Unos rashoda P4'!$T$3:$T$501,'A.3 RASHODI FUNK'!$A34,'Unos rashoda P4'!H$3:H$501)</f>
        <v>0</v>
      </c>
      <c r="F34" s="343">
        <f>SUMIF('Unos rashoda i izdataka'!$R$3:$R$501,'A.3 RASHODI FUNK'!$A34,'Unos rashoda i izdataka'!K$3:K$501)+SUMIF('Unos rashoda P4'!$T$3:$T$501,'A.3 RASHODI FUNK'!$A34,'Unos rashoda P4'!I$3:I$501)</f>
        <v>0</v>
      </c>
      <c r="G34" s="343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23815 SVEUČILIŠTE U ZADRU</v>
      </c>
    </row>
    <row r="35" spans="1:8">
      <c r="A35" s="225">
        <v>47</v>
      </c>
      <c r="B35" s="25" t="s">
        <v>3989</v>
      </c>
      <c r="C35" s="343"/>
      <c r="D35" s="343"/>
      <c r="E35" s="343">
        <f>SUMIF('Unos rashoda i izdataka'!$R$3:$R$501,'A.3 RASHODI FUNK'!$A35,'Unos rashoda i izdataka'!J$3:J$501)+SUMIF('Unos rashoda P4'!$T$3:$T$501,'A.3 RASHODI FUNK'!$A35,'Unos rashoda P4'!H$3:H$501)</f>
        <v>0</v>
      </c>
      <c r="F35" s="343">
        <f>SUMIF('Unos rashoda i izdataka'!$R$3:$R$501,'A.3 RASHODI FUNK'!$A35,'Unos rashoda i izdataka'!K$3:K$501)+SUMIF('Unos rashoda P4'!$T$3:$T$501,'A.3 RASHODI FUNK'!$A35,'Unos rashoda P4'!I$3:I$501)</f>
        <v>0</v>
      </c>
      <c r="G35" s="343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23815 SVEUČILIŠTE U ZADRU</v>
      </c>
    </row>
    <row r="36" spans="1:8">
      <c r="A36" s="225">
        <v>48</v>
      </c>
      <c r="B36" s="25" t="s">
        <v>3990</v>
      </c>
      <c r="C36" s="343"/>
      <c r="D36" s="343"/>
      <c r="E36" s="343">
        <f>SUMIF('Unos rashoda i izdataka'!$R$3:$R$501,'A.3 RASHODI FUNK'!$A36,'Unos rashoda i izdataka'!J$3:J$501)+SUMIF('Unos rashoda P4'!$T$3:$T$501,'A.3 RASHODI FUNK'!$A36,'Unos rashoda P4'!H$3:H$501)</f>
        <v>0</v>
      </c>
      <c r="F36" s="343">
        <f>SUMIF('Unos rashoda i izdataka'!$R$3:$R$501,'A.3 RASHODI FUNK'!$A36,'Unos rashoda i izdataka'!K$3:K$501)+SUMIF('Unos rashoda P4'!$T$3:$T$501,'A.3 RASHODI FUNK'!$A36,'Unos rashoda P4'!I$3:I$501)</f>
        <v>0</v>
      </c>
      <c r="G36" s="343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23815 SVEUČILIŠTE U ZADRU</v>
      </c>
    </row>
    <row r="37" spans="1:8">
      <c r="A37" s="225">
        <v>49</v>
      </c>
      <c r="B37" s="25" t="s">
        <v>3991</v>
      </c>
      <c r="C37" s="343"/>
      <c r="D37" s="343"/>
      <c r="E37" s="343">
        <f>SUMIF('Unos rashoda i izdataka'!$R$3:$R$501,'A.3 RASHODI FUNK'!$A37,'Unos rashoda i izdataka'!J$3:J$501)+SUMIF('Unos rashoda P4'!$T$3:$T$501,'A.3 RASHODI FUNK'!$A37,'Unos rashoda P4'!H$3:H$501)</f>
        <v>0</v>
      </c>
      <c r="F37" s="343">
        <f>SUMIF('Unos rashoda i izdataka'!$R$3:$R$501,'A.3 RASHODI FUNK'!$A37,'Unos rashoda i izdataka'!K$3:K$501)+SUMIF('Unos rashoda P4'!$T$3:$T$501,'A.3 RASHODI FUNK'!$A37,'Unos rashoda P4'!I$3:I$501)</f>
        <v>0</v>
      </c>
      <c r="G37" s="343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23815 SVEUČILIŠTE U ZADRU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23815 SVEUČILIŠTE U ZADRU</v>
      </c>
    </row>
    <row r="39" spans="1:8">
      <c r="A39" s="225">
        <v>51</v>
      </c>
      <c r="B39" s="25" t="s">
        <v>3993</v>
      </c>
      <c r="C39" s="343"/>
      <c r="D39" s="343"/>
      <c r="E39" s="343">
        <f>SUMIF('Unos rashoda i izdataka'!$R$3:$R$501,'A.3 RASHODI FUNK'!$A39,'Unos rashoda i izdataka'!J$3:J$501)+SUMIF('Unos rashoda P4'!$T$3:$T$501,'A.3 RASHODI FUNK'!$A39,'Unos rashoda P4'!H$3:H$501)</f>
        <v>0</v>
      </c>
      <c r="F39" s="343">
        <f>SUMIF('Unos rashoda i izdataka'!$R$3:$R$501,'A.3 RASHODI FUNK'!$A39,'Unos rashoda i izdataka'!K$3:K$501)+SUMIF('Unos rashoda P4'!$T$3:$T$501,'A.3 RASHODI FUNK'!$A39,'Unos rashoda P4'!I$3:I$501)</f>
        <v>0</v>
      </c>
      <c r="G39" s="343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23815 SVEUČILIŠTE U ZADRU</v>
      </c>
    </row>
    <row r="40" spans="1:8">
      <c r="A40" s="225">
        <v>52</v>
      </c>
      <c r="B40" s="25" t="s">
        <v>3994</v>
      </c>
      <c r="C40" s="343"/>
      <c r="D40" s="343"/>
      <c r="E40" s="343">
        <f>SUMIF('Unos rashoda i izdataka'!$R$3:$R$501,'A.3 RASHODI FUNK'!$A40,'Unos rashoda i izdataka'!J$3:J$501)+SUMIF('Unos rashoda P4'!$T$3:$T$501,'A.3 RASHODI FUNK'!$A40,'Unos rashoda P4'!H$3:H$501)</f>
        <v>0</v>
      </c>
      <c r="F40" s="343">
        <f>SUMIF('Unos rashoda i izdataka'!$R$3:$R$501,'A.3 RASHODI FUNK'!$A40,'Unos rashoda i izdataka'!K$3:K$501)+SUMIF('Unos rashoda P4'!$T$3:$T$501,'A.3 RASHODI FUNK'!$A40,'Unos rashoda P4'!I$3:I$501)</f>
        <v>0</v>
      </c>
      <c r="G40" s="343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23815 SVEUČILIŠTE U ZADRU</v>
      </c>
    </row>
    <row r="41" spans="1:8">
      <c r="A41" s="225">
        <v>53</v>
      </c>
      <c r="B41" s="25" t="s">
        <v>3995</v>
      </c>
      <c r="C41" s="343"/>
      <c r="D41" s="343"/>
      <c r="E41" s="343">
        <f>SUMIF('Unos rashoda i izdataka'!$R$3:$R$501,'A.3 RASHODI FUNK'!$A41,'Unos rashoda i izdataka'!J$3:J$501)+SUMIF('Unos rashoda P4'!$T$3:$T$501,'A.3 RASHODI FUNK'!$A41,'Unos rashoda P4'!H$3:H$501)</f>
        <v>0</v>
      </c>
      <c r="F41" s="343">
        <f>SUMIF('Unos rashoda i izdataka'!$R$3:$R$501,'A.3 RASHODI FUNK'!$A41,'Unos rashoda i izdataka'!K$3:K$501)+SUMIF('Unos rashoda P4'!$T$3:$T$501,'A.3 RASHODI FUNK'!$A41,'Unos rashoda P4'!I$3:I$501)</f>
        <v>0</v>
      </c>
      <c r="G41" s="343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23815 SVEUČILIŠTE U ZADRU</v>
      </c>
    </row>
    <row r="42" spans="1:8">
      <c r="A42" s="225">
        <v>54</v>
      </c>
      <c r="B42" s="25" t="s">
        <v>3996</v>
      </c>
      <c r="C42" s="343"/>
      <c r="D42" s="343"/>
      <c r="E42" s="343">
        <f>SUMIF('Unos rashoda i izdataka'!$R$3:$R$501,'A.3 RASHODI FUNK'!$A42,'Unos rashoda i izdataka'!J$3:J$501)+SUMIF('Unos rashoda P4'!$T$3:$T$501,'A.3 RASHODI FUNK'!$A42,'Unos rashoda P4'!H$3:H$501)</f>
        <v>0</v>
      </c>
      <c r="F42" s="343">
        <f>SUMIF('Unos rashoda i izdataka'!$R$3:$R$501,'A.3 RASHODI FUNK'!$A42,'Unos rashoda i izdataka'!K$3:K$501)+SUMIF('Unos rashoda P4'!$T$3:$T$501,'A.3 RASHODI FUNK'!$A42,'Unos rashoda P4'!I$3:I$501)</f>
        <v>0</v>
      </c>
      <c r="G42" s="343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23815 SVEUČILIŠTE U ZADRU</v>
      </c>
    </row>
    <row r="43" spans="1:8">
      <c r="A43" s="225">
        <v>55</v>
      </c>
      <c r="B43" s="25" t="s">
        <v>3997</v>
      </c>
      <c r="C43" s="343"/>
      <c r="D43" s="343"/>
      <c r="E43" s="343">
        <f>SUMIF('Unos rashoda i izdataka'!$R$3:$R$501,'A.3 RASHODI FUNK'!$A43,'Unos rashoda i izdataka'!J$3:J$501)+SUMIF('Unos rashoda P4'!$T$3:$T$501,'A.3 RASHODI FUNK'!$A43,'Unos rashoda P4'!H$3:H$501)</f>
        <v>0</v>
      </c>
      <c r="F43" s="343">
        <f>SUMIF('Unos rashoda i izdataka'!$R$3:$R$501,'A.3 RASHODI FUNK'!$A43,'Unos rashoda i izdataka'!K$3:K$501)+SUMIF('Unos rashoda P4'!$T$3:$T$501,'A.3 RASHODI FUNK'!$A43,'Unos rashoda P4'!I$3:I$501)</f>
        <v>0</v>
      </c>
      <c r="G43" s="343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23815 SVEUČILIŠTE U ZADRU</v>
      </c>
    </row>
    <row r="44" spans="1:8" ht="25.5">
      <c r="A44" s="225">
        <v>56</v>
      </c>
      <c r="B44" s="25" t="s">
        <v>3998</v>
      </c>
      <c r="C44" s="343"/>
      <c r="D44" s="343"/>
      <c r="E44" s="343">
        <f>SUMIF('Unos rashoda i izdataka'!$R$3:$R$501,'A.3 RASHODI FUNK'!$A44,'Unos rashoda i izdataka'!J$3:J$501)+SUMIF('Unos rashoda P4'!$T$3:$T$501,'A.3 RASHODI FUNK'!$A44,'Unos rashoda P4'!H$3:H$501)</f>
        <v>0</v>
      </c>
      <c r="F44" s="343">
        <f>SUMIF('Unos rashoda i izdataka'!$R$3:$R$501,'A.3 RASHODI FUNK'!$A44,'Unos rashoda i izdataka'!K$3:K$501)+SUMIF('Unos rashoda P4'!$T$3:$T$501,'A.3 RASHODI FUNK'!$A44,'Unos rashoda P4'!I$3:I$501)</f>
        <v>0</v>
      </c>
      <c r="G44" s="343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23815 SVEUČILIŠTE U ZADRU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23815 SVEUČILIŠTE U ZADRU</v>
      </c>
    </row>
    <row r="46" spans="1:8">
      <c r="A46" s="225">
        <v>61</v>
      </c>
      <c r="B46" s="25" t="s">
        <v>4000</v>
      </c>
      <c r="C46" s="343"/>
      <c r="D46" s="343"/>
      <c r="E46" s="343">
        <f>SUMIF('Unos rashoda i izdataka'!$R$3:$R$501,'A.3 RASHODI FUNK'!$A46,'Unos rashoda i izdataka'!J$3:J$501)+SUMIF('Unos rashoda P4'!$T$3:$T$501,'A.3 RASHODI FUNK'!$A46,'Unos rashoda P4'!H$3:H$501)</f>
        <v>0</v>
      </c>
      <c r="F46" s="343">
        <f>SUMIF('Unos rashoda i izdataka'!$R$3:$R$501,'A.3 RASHODI FUNK'!$A46,'Unos rashoda i izdataka'!K$3:K$501)+SUMIF('Unos rashoda P4'!$T$3:$T$501,'A.3 RASHODI FUNK'!$A46,'Unos rashoda P4'!I$3:I$501)</f>
        <v>0</v>
      </c>
      <c r="G46" s="343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23815 SVEUČILIŠTE U ZADRU</v>
      </c>
    </row>
    <row r="47" spans="1:8">
      <c r="A47" s="225">
        <v>62</v>
      </c>
      <c r="B47" s="25" t="s">
        <v>4001</v>
      </c>
      <c r="C47" s="343"/>
      <c r="D47" s="343"/>
      <c r="E47" s="343">
        <f>SUMIF('Unos rashoda i izdataka'!$R$3:$R$501,'A.3 RASHODI FUNK'!$A47,'Unos rashoda i izdataka'!J$3:J$501)+SUMIF('Unos rashoda P4'!$T$3:$T$501,'A.3 RASHODI FUNK'!$A47,'Unos rashoda P4'!H$3:H$501)</f>
        <v>0</v>
      </c>
      <c r="F47" s="343">
        <f>SUMIF('Unos rashoda i izdataka'!$R$3:$R$501,'A.3 RASHODI FUNK'!$A47,'Unos rashoda i izdataka'!K$3:K$501)+SUMIF('Unos rashoda P4'!$T$3:$T$501,'A.3 RASHODI FUNK'!$A47,'Unos rashoda P4'!I$3:I$501)</f>
        <v>0</v>
      </c>
      <c r="G47" s="343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23815 SVEUČILIŠTE U ZADRU</v>
      </c>
    </row>
    <row r="48" spans="1:8">
      <c r="A48" s="225">
        <v>63</v>
      </c>
      <c r="B48" s="25" t="s">
        <v>4002</v>
      </c>
      <c r="C48" s="343"/>
      <c r="D48" s="343"/>
      <c r="E48" s="343">
        <f>SUMIF('Unos rashoda i izdataka'!$R$3:$R$501,'A.3 RASHODI FUNK'!$A48,'Unos rashoda i izdataka'!J$3:J$501)+SUMIF('Unos rashoda P4'!$T$3:$T$501,'A.3 RASHODI FUNK'!$A48,'Unos rashoda P4'!H$3:H$501)</f>
        <v>0</v>
      </c>
      <c r="F48" s="343">
        <f>SUMIF('Unos rashoda i izdataka'!$R$3:$R$501,'A.3 RASHODI FUNK'!$A48,'Unos rashoda i izdataka'!K$3:K$501)+SUMIF('Unos rashoda P4'!$T$3:$T$501,'A.3 RASHODI FUNK'!$A48,'Unos rashoda P4'!I$3:I$501)</f>
        <v>0</v>
      </c>
      <c r="G48" s="343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23815 SVEUČILIŠTE U ZADRU</v>
      </c>
    </row>
    <row r="49" spans="1:8">
      <c r="A49" s="225">
        <v>64</v>
      </c>
      <c r="B49" s="25" t="s">
        <v>4003</v>
      </c>
      <c r="C49" s="343"/>
      <c r="D49" s="343"/>
      <c r="E49" s="343">
        <f>SUMIF('Unos rashoda i izdataka'!$R$3:$R$501,'A.3 RASHODI FUNK'!$A49,'Unos rashoda i izdataka'!J$3:J$501)+SUMIF('Unos rashoda P4'!$T$3:$T$501,'A.3 RASHODI FUNK'!$A49,'Unos rashoda P4'!H$3:H$501)</f>
        <v>0</v>
      </c>
      <c r="F49" s="343">
        <f>SUMIF('Unos rashoda i izdataka'!$R$3:$R$501,'A.3 RASHODI FUNK'!$A49,'Unos rashoda i izdataka'!K$3:K$501)+SUMIF('Unos rashoda P4'!$T$3:$T$501,'A.3 RASHODI FUNK'!$A49,'Unos rashoda P4'!I$3:I$501)</f>
        <v>0</v>
      </c>
      <c r="G49" s="343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23815 SVEUČILIŠTE U ZADRU</v>
      </c>
    </row>
    <row r="50" spans="1:8" ht="25.5">
      <c r="A50" s="225">
        <v>65</v>
      </c>
      <c r="B50" s="25" t="s">
        <v>4004</v>
      </c>
      <c r="C50" s="343"/>
      <c r="D50" s="343"/>
      <c r="E50" s="343">
        <f>SUMIF('Unos rashoda i izdataka'!$R$3:$R$501,'A.3 RASHODI FUNK'!$A50,'Unos rashoda i izdataka'!J$3:J$501)+SUMIF('Unos rashoda P4'!$T$3:$T$501,'A.3 RASHODI FUNK'!$A50,'Unos rashoda P4'!H$3:H$501)</f>
        <v>0</v>
      </c>
      <c r="F50" s="343">
        <f>SUMIF('Unos rashoda i izdataka'!$R$3:$R$501,'A.3 RASHODI FUNK'!$A50,'Unos rashoda i izdataka'!K$3:K$501)+SUMIF('Unos rashoda P4'!$T$3:$T$501,'A.3 RASHODI FUNK'!$A50,'Unos rashoda P4'!I$3:I$501)</f>
        <v>0</v>
      </c>
      <c r="G50" s="343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23815 SVEUČILIŠTE U ZADRU</v>
      </c>
    </row>
    <row r="51" spans="1:8" ht="25.5">
      <c r="A51" s="225">
        <v>66</v>
      </c>
      <c r="B51" s="25" t="s">
        <v>4005</v>
      </c>
      <c r="C51" s="343"/>
      <c r="D51" s="343"/>
      <c r="E51" s="343">
        <f>SUMIF('Unos rashoda i izdataka'!$R$3:$R$501,'A.3 RASHODI FUNK'!$A51,'Unos rashoda i izdataka'!J$3:J$501)+SUMIF('Unos rashoda P4'!$T$3:$T$501,'A.3 RASHODI FUNK'!$A51,'Unos rashoda P4'!H$3:H$501)</f>
        <v>0</v>
      </c>
      <c r="F51" s="343">
        <f>SUMIF('Unos rashoda i izdataka'!$R$3:$R$501,'A.3 RASHODI FUNK'!$A51,'Unos rashoda i izdataka'!K$3:K$501)+SUMIF('Unos rashoda P4'!$T$3:$T$501,'A.3 RASHODI FUNK'!$A51,'Unos rashoda P4'!I$3:I$501)</f>
        <v>0</v>
      </c>
      <c r="G51" s="343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23815 SVEUČILIŠTE U ZADRU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23815 SVEUČILIŠTE U ZADRU</v>
      </c>
    </row>
    <row r="53" spans="1:8">
      <c r="A53" s="225">
        <v>71</v>
      </c>
      <c r="B53" s="25" t="s">
        <v>4007</v>
      </c>
      <c r="C53" s="343"/>
      <c r="D53" s="343"/>
      <c r="E53" s="343">
        <f>SUMIF('Unos rashoda i izdataka'!$R$3:$R$501,'A.3 RASHODI FUNK'!$A53,'Unos rashoda i izdataka'!J$3:J$501)+SUMIF('Unos rashoda P4'!$T$3:$T$501,'A.3 RASHODI FUNK'!$A53,'Unos rashoda P4'!H$3:H$501)</f>
        <v>0</v>
      </c>
      <c r="F53" s="343">
        <f>SUMIF('Unos rashoda i izdataka'!$R$3:$R$501,'A.3 RASHODI FUNK'!$A53,'Unos rashoda i izdataka'!K$3:K$501)+SUMIF('Unos rashoda P4'!$T$3:$T$501,'A.3 RASHODI FUNK'!$A53,'Unos rashoda P4'!I$3:I$501)</f>
        <v>0</v>
      </c>
      <c r="G53" s="343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23815 SVEUČILIŠTE U ZADRU</v>
      </c>
    </row>
    <row r="54" spans="1:8">
      <c r="A54" s="225">
        <v>72</v>
      </c>
      <c r="B54" s="25" t="s">
        <v>4008</v>
      </c>
      <c r="C54" s="343"/>
      <c r="D54" s="343"/>
      <c r="E54" s="343">
        <f>SUMIF('Unos rashoda i izdataka'!$R$3:$R$501,'A.3 RASHODI FUNK'!$A54,'Unos rashoda i izdataka'!J$3:J$501)+SUMIF('Unos rashoda P4'!$T$3:$T$501,'A.3 RASHODI FUNK'!$A54,'Unos rashoda P4'!H$3:H$501)</f>
        <v>0</v>
      </c>
      <c r="F54" s="343">
        <f>SUMIF('Unos rashoda i izdataka'!$R$3:$R$501,'A.3 RASHODI FUNK'!$A54,'Unos rashoda i izdataka'!K$3:K$501)+SUMIF('Unos rashoda P4'!$T$3:$T$501,'A.3 RASHODI FUNK'!$A54,'Unos rashoda P4'!I$3:I$501)</f>
        <v>0</v>
      </c>
      <c r="G54" s="343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23815 SVEUČILIŠTE U ZADRU</v>
      </c>
    </row>
    <row r="55" spans="1:8">
      <c r="A55" s="225">
        <v>73</v>
      </c>
      <c r="B55" s="25" t="s">
        <v>4009</v>
      </c>
      <c r="C55" s="343"/>
      <c r="D55" s="343"/>
      <c r="E55" s="343">
        <f>SUMIF('Unos rashoda i izdataka'!$R$3:$R$501,'A.3 RASHODI FUNK'!$A55,'Unos rashoda i izdataka'!J$3:J$501)+SUMIF('Unos rashoda P4'!$T$3:$T$501,'A.3 RASHODI FUNK'!$A55,'Unos rashoda P4'!H$3:H$501)</f>
        <v>0</v>
      </c>
      <c r="F55" s="343">
        <f>SUMIF('Unos rashoda i izdataka'!$R$3:$R$501,'A.3 RASHODI FUNK'!$A55,'Unos rashoda i izdataka'!K$3:K$501)+SUMIF('Unos rashoda P4'!$T$3:$T$501,'A.3 RASHODI FUNK'!$A55,'Unos rashoda P4'!I$3:I$501)</f>
        <v>0</v>
      </c>
      <c r="G55" s="343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23815 SVEUČILIŠTE U ZADRU</v>
      </c>
    </row>
    <row r="56" spans="1:8">
      <c r="A56" s="225">
        <v>74</v>
      </c>
      <c r="B56" s="25" t="s">
        <v>4010</v>
      </c>
      <c r="C56" s="343"/>
      <c r="D56" s="343"/>
      <c r="E56" s="343">
        <f>SUMIF('Unos rashoda i izdataka'!$R$3:$R$501,'A.3 RASHODI FUNK'!$A56,'Unos rashoda i izdataka'!J$3:J$501)+SUMIF('Unos rashoda P4'!$T$3:$T$501,'A.3 RASHODI FUNK'!$A56,'Unos rashoda P4'!H$3:H$501)</f>
        <v>0</v>
      </c>
      <c r="F56" s="343">
        <f>SUMIF('Unos rashoda i izdataka'!$R$3:$R$501,'A.3 RASHODI FUNK'!$A56,'Unos rashoda i izdataka'!K$3:K$501)+SUMIF('Unos rashoda P4'!$T$3:$T$501,'A.3 RASHODI FUNK'!$A56,'Unos rashoda P4'!I$3:I$501)</f>
        <v>0</v>
      </c>
      <c r="G56" s="343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23815 SVEUČILIŠTE U ZADRU</v>
      </c>
    </row>
    <row r="57" spans="1:8">
      <c r="A57" s="225">
        <v>75</v>
      </c>
      <c r="B57" s="25" t="s">
        <v>4011</v>
      </c>
      <c r="C57" s="343"/>
      <c r="D57" s="343"/>
      <c r="E57" s="343">
        <f>SUMIF('Unos rashoda i izdataka'!$R$3:$R$501,'A.3 RASHODI FUNK'!$A57,'Unos rashoda i izdataka'!J$3:J$501)+SUMIF('Unos rashoda P4'!$T$3:$T$501,'A.3 RASHODI FUNK'!$A57,'Unos rashoda P4'!H$3:H$501)</f>
        <v>0</v>
      </c>
      <c r="F57" s="343">
        <f>SUMIF('Unos rashoda i izdataka'!$R$3:$R$501,'A.3 RASHODI FUNK'!$A57,'Unos rashoda i izdataka'!K$3:K$501)+SUMIF('Unos rashoda P4'!$T$3:$T$501,'A.3 RASHODI FUNK'!$A57,'Unos rashoda P4'!I$3:I$501)</f>
        <v>0</v>
      </c>
      <c r="G57" s="343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23815 SVEUČILIŠTE U ZADRU</v>
      </c>
    </row>
    <row r="58" spans="1:8" ht="25.5">
      <c r="A58" s="225">
        <v>76</v>
      </c>
      <c r="B58" s="25" t="s">
        <v>4012</v>
      </c>
      <c r="C58" s="343"/>
      <c r="D58" s="343"/>
      <c r="E58" s="343">
        <f>SUMIF('Unos rashoda i izdataka'!$R$3:$R$501,'A.3 RASHODI FUNK'!$A58,'Unos rashoda i izdataka'!J$3:J$501)+SUMIF('Unos rashoda P4'!$T$3:$T$501,'A.3 RASHODI FUNK'!$A58,'Unos rashoda P4'!H$3:H$501)</f>
        <v>0</v>
      </c>
      <c r="F58" s="343">
        <f>SUMIF('Unos rashoda i izdataka'!$R$3:$R$501,'A.3 RASHODI FUNK'!$A58,'Unos rashoda i izdataka'!K$3:K$501)+SUMIF('Unos rashoda P4'!$T$3:$T$501,'A.3 RASHODI FUNK'!$A58,'Unos rashoda P4'!I$3:I$501)</f>
        <v>0</v>
      </c>
      <c r="G58" s="343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23815 SVEUČILIŠTE U ZADRU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23815 SVEUČILIŠTE U ZADRU</v>
      </c>
    </row>
    <row r="60" spans="1:8">
      <c r="A60" s="225">
        <v>81</v>
      </c>
      <c r="B60" s="25" t="s">
        <v>4014</v>
      </c>
      <c r="C60" s="343"/>
      <c r="D60" s="343"/>
      <c r="E60" s="343">
        <f>SUMIF('Unos rashoda i izdataka'!$R$3:$R$501,'A.3 RASHODI FUNK'!$A60,'Unos rashoda i izdataka'!J$3:J$501)+SUMIF('Unos rashoda P4'!$T$3:$T$501,'A.3 RASHODI FUNK'!$A60,'Unos rashoda P4'!H$3:H$501)</f>
        <v>0</v>
      </c>
      <c r="F60" s="343">
        <f>SUMIF('Unos rashoda i izdataka'!$R$3:$R$501,'A.3 RASHODI FUNK'!$A60,'Unos rashoda i izdataka'!K$3:K$501)+SUMIF('Unos rashoda P4'!$T$3:$T$501,'A.3 RASHODI FUNK'!$A60,'Unos rashoda P4'!I$3:I$501)</f>
        <v>0</v>
      </c>
      <c r="G60" s="343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23815 SVEUČILIŠTE U ZADRU</v>
      </c>
    </row>
    <row r="61" spans="1:8">
      <c r="A61" s="225">
        <v>82</v>
      </c>
      <c r="B61" s="25" t="s">
        <v>3932</v>
      </c>
      <c r="C61" s="343"/>
      <c r="D61" s="343"/>
      <c r="E61" s="343">
        <f>SUMIF('Unos rashoda i izdataka'!$R$3:$R$501,'A.3 RASHODI FUNK'!$A61,'Unos rashoda i izdataka'!J$3:J$501)+SUMIF('Unos rashoda P4'!$T$3:$T$501,'A.3 RASHODI FUNK'!$A61,'Unos rashoda P4'!H$3:H$501)</f>
        <v>0</v>
      </c>
      <c r="F61" s="343">
        <f>SUMIF('Unos rashoda i izdataka'!$R$3:$R$501,'A.3 RASHODI FUNK'!$A61,'Unos rashoda i izdataka'!K$3:K$501)+SUMIF('Unos rashoda P4'!$T$3:$T$501,'A.3 RASHODI FUNK'!$A61,'Unos rashoda P4'!I$3:I$501)</f>
        <v>0</v>
      </c>
      <c r="G61" s="343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23815 SVEUČILIŠTE U ZADRU</v>
      </c>
    </row>
    <row r="62" spans="1:8">
      <c r="A62" s="225">
        <v>83</v>
      </c>
      <c r="B62" s="25" t="s">
        <v>4015</v>
      </c>
      <c r="C62" s="343"/>
      <c r="D62" s="343"/>
      <c r="E62" s="343">
        <f>SUMIF('Unos rashoda i izdataka'!$R$3:$R$501,'A.3 RASHODI FUNK'!$A62,'Unos rashoda i izdataka'!J$3:J$501)+SUMIF('Unos rashoda P4'!$T$3:$T$501,'A.3 RASHODI FUNK'!$A62,'Unos rashoda P4'!H$3:H$501)</f>
        <v>0</v>
      </c>
      <c r="F62" s="343">
        <f>SUMIF('Unos rashoda i izdataka'!$R$3:$R$501,'A.3 RASHODI FUNK'!$A62,'Unos rashoda i izdataka'!K$3:K$501)+SUMIF('Unos rashoda P4'!$T$3:$T$501,'A.3 RASHODI FUNK'!$A62,'Unos rashoda P4'!I$3:I$501)</f>
        <v>0</v>
      </c>
      <c r="G62" s="343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23815 SVEUČILIŠTE U ZADRU</v>
      </c>
    </row>
    <row r="63" spans="1:8">
      <c r="A63" s="225">
        <v>84</v>
      </c>
      <c r="B63" s="25" t="s">
        <v>4016</v>
      </c>
      <c r="C63" s="343"/>
      <c r="D63" s="343"/>
      <c r="E63" s="343">
        <f>SUMIF('Unos rashoda i izdataka'!$R$3:$R$501,'A.3 RASHODI FUNK'!$A63,'Unos rashoda i izdataka'!J$3:J$501)+SUMIF('Unos rashoda P4'!$T$3:$T$501,'A.3 RASHODI FUNK'!$A63,'Unos rashoda P4'!H$3:H$501)</f>
        <v>0</v>
      </c>
      <c r="F63" s="343">
        <f>SUMIF('Unos rashoda i izdataka'!$R$3:$R$501,'A.3 RASHODI FUNK'!$A63,'Unos rashoda i izdataka'!K$3:K$501)+SUMIF('Unos rashoda P4'!$T$3:$T$501,'A.3 RASHODI FUNK'!$A63,'Unos rashoda P4'!I$3:I$501)</f>
        <v>0</v>
      </c>
      <c r="G63" s="343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23815 SVEUČILIŠTE U ZADRU</v>
      </c>
    </row>
    <row r="64" spans="1:8">
      <c r="A64" s="225">
        <v>85</v>
      </c>
      <c r="B64" s="25" t="s">
        <v>4017</v>
      </c>
      <c r="C64" s="343"/>
      <c r="D64" s="343"/>
      <c r="E64" s="343">
        <f>SUMIF('Unos rashoda i izdataka'!$R$3:$R$501,'A.3 RASHODI FUNK'!$A64,'Unos rashoda i izdataka'!J$3:J$501)+SUMIF('Unos rashoda P4'!$T$3:$T$501,'A.3 RASHODI FUNK'!$A64,'Unos rashoda P4'!H$3:H$501)</f>
        <v>0</v>
      </c>
      <c r="F64" s="343">
        <f>SUMIF('Unos rashoda i izdataka'!$R$3:$R$501,'A.3 RASHODI FUNK'!$A64,'Unos rashoda i izdataka'!K$3:K$501)+SUMIF('Unos rashoda P4'!$T$3:$T$501,'A.3 RASHODI FUNK'!$A64,'Unos rashoda P4'!I$3:I$501)</f>
        <v>0</v>
      </c>
      <c r="G64" s="343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23815 SVEUČILIŠTE U ZADRU</v>
      </c>
    </row>
    <row r="65" spans="1:8" ht="25.5">
      <c r="A65" s="225">
        <v>86</v>
      </c>
      <c r="B65" s="25" t="s">
        <v>4018</v>
      </c>
      <c r="C65" s="343"/>
      <c r="D65" s="343"/>
      <c r="E65" s="343">
        <f>SUMIF('Unos rashoda i izdataka'!$R$3:$R$501,'A.3 RASHODI FUNK'!$A65,'Unos rashoda i izdataka'!J$3:J$501)+SUMIF('Unos rashoda P4'!$T$3:$T$501,'A.3 RASHODI FUNK'!$A65,'Unos rashoda P4'!H$3:H$501)</f>
        <v>0</v>
      </c>
      <c r="F65" s="343">
        <f>SUMIF('Unos rashoda i izdataka'!$R$3:$R$501,'A.3 RASHODI FUNK'!$A65,'Unos rashoda i izdataka'!K$3:K$501)+SUMIF('Unos rashoda P4'!$T$3:$T$501,'A.3 RASHODI FUNK'!$A65,'Unos rashoda P4'!I$3:I$501)</f>
        <v>0</v>
      </c>
      <c r="G65" s="343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23815 SVEUČILIŠTE U ZADRU</v>
      </c>
    </row>
    <row r="66" spans="1:8">
      <c r="A66" s="209">
        <v>9</v>
      </c>
      <c r="B66" s="36" t="s">
        <v>4019</v>
      </c>
      <c r="C66" s="233">
        <f t="shared" ref="C66:D66" si="10">SUM(C67:C74)</f>
        <v>30097051</v>
      </c>
      <c r="D66" s="233">
        <f t="shared" si="10"/>
        <v>28977876</v>
      </c>
      <c r="E66" s="233">
        <f>SUM(E67:E74)</f>
        <v>28596093</v>
      </c>
      <c r="F66" s="233">
        <f>SUM(F67:F74)</f>
        <v>27685253</v>
      </c>
      <c r="G66" s="233">
        <f>SUM(G67:G74)</f>
        <v>27123271</v>
      </c>
      <c r="H66" s="315" t="str">
        <f>'OPĆI DIO'!$C$1</f>
        <v>23815 SVEUČILIŠTE U ZADRU</v>
      </c>
    </row>
    <row r="67" spans="1:8">
      <c r="A67" s="225">
        <v>91</v>
      </c>
      <c r="B67" s="25" t="s">
        <v>4020</v>
      </c>
      <c r="C67" s="343"/>
      <c r="D67" s="343"/>
      <c r="E67" s="343">
        <f>SUMIF('Unos rashoda i izdataka'!$R$3:$R$501,'A.3 RASHODI FUNK'!$A67,'Unos rashoda i izdataka'!J$3:J$501)+SUMIF('Unos rashoda P4'!$T$3:$T$501,'A.3 RASHODI FUNK'!$A67,'Unos rashoda P4'!H$3:H$501)</f>
        <v>0</v>
      </c>
      <c r="F67" s="343">
        <f>SUMIF('Unos rashoda i izdataka'!$R$3:$R$501,'A.3 RASHODI FUNK'!$A67,'Unos rashoda i izdataka'!K$3:K$501)+SUMIF('Unos rashoda P4'!$T$3:$T$501,'A.3 RASHODI FUNK'!$A67,'Unos rashoda P4'!I$3:I$501)</f>
        <v>0</v>
      </c>
      <c r="G67" s="343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23815 SVEUČILIŠTE U ZADRU</v>
      </c>
    </row>
    <row r="68" spans="1:8">
      <c r="A68" s="225">
        <v>92</v>
      </c>
      <c r="B68" s="25" t="s">
        <v>4021</v>
      </c>
      <c r="C68" s="343"/>
      <c r="D68" s="343"/>
      <c r="E68" s="343">
        <f>SUMIF('Unos rashoda i izdataka'!$R$3:$R$501,'A.3 RASHODI FUNK'!$A68,'Unos rashoda i izdataka'!J$3:J$501)+SUMIF('Unos rashoda P4'!$T$3:$T$501,'A.3 RASHODI FUNK'!$A68,'Unos rashoda P4'!H$3:H$501)</f>
        <v>0</v>
      </c>
      <c r="F68" s="343">
        <f>SUMIF('Unos rashoda i izdataka'!$R$3:$R$501,'A.3 RASHODI FUNK'!$A68,'Unos rashoda i izdataka'!K$3:K$501)+SUMIF('Unos rashoda P4'!$T$3:$T$501,'A.3 RASHODI FUNK'!$A68,'Unos rashoda P4'!I$3:I$501)</f>
        <v>0</v>
      </c>
      <c r="G68" s="343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23815 SVEUČILIŠTE U ZADRU</v>
      </c>
    </row>
    <row r="69" spans="1:8" ht="26.25" customHeight="1">
      <c r="A69" s="225">
        <v>93</v>
      </c>
      <c r="B69" s="25" t="s">
        <v>4022</v>
      </c>
      <c r="C69" s="343"/>
      <c r="D69" s="343"/>
      <c r="E69" s="343">
        <f>SUMIF('Unos rashoda i izdataka'!$R$3:$R$501,'A.3 RASHODI FUNK'!$A69,'Unos rashoda i izdataka'!J$3:J$501)+SUMIF('Unos rashoda P4'!$T$3:$T$501,'A.3 RASHODI FUNK'!$A69,'Unos rashoda P4'!H$3:H$501)</f>
        <v>0</v>
      </c>
      <c r="F69" s="343">
        <f>SUMIF('Unos rashoda i izdataka'!$R$3:$R$501,'A.3 RASHODI FUNK'!$A69,'Unos rashoda i izdataka'!K$3:K$501)+SUMIF('Unos rashoda P4'!$T$3:$T$501,'A.3 RASHODI FUNK'!$A69,'Unos rashoda P4'!I$3:I$501)</f>
        <v>0</v>
      </c>
      <c r="G69" s="343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23815 SVEUČILIŠTE U ZADRU</v>
      </c>
    </row>
    <row r="70" spans="1:8">
      <c r="A70" s="225">
        <v>94</v>
      </c>
      <c r="B70" s="25" t="s">
        <v>4023</v>
      </c>
      <c r="C70" s="343">
        <v>30097051</v>
      </c>
      <c r="D70" s="343">
        <v>28977876</v>
      </c>
      <c r="E70" s="343">
        <v>28596093</v>
      </c>
      <c r="F70" s="343">
        <v>27685253</v>
      </c>
      <c r="G70" s="343">
        <v>27123271</v>
      </c>
      <c r="H70" s="315" t="str">
        <f>'OPĆI DIO'!$C$1</f>
        <v>23815 SVEUČILIŠTE U ZADRU</v>
      </c>
    </row>
    <row r="71" spans="1:8">
      <c r="A71" s="225">
        <v>95</v>
      </c>
      <c r="B71" s="25" t="s">
        <v>3942</v>
      </c>
      <c r="C71" s="343"/>
      <c r="D71" s="343"/>
      <c r="E71" s="343">
        <f>SUMIF('Unos rashoda i izdataka'!$R$3:$R$501,'A.3 RASHODI FUNK'!$A71,'Unos rashoda i izdataka'!J$3:J$501)+SUMIF('Unos rashoda P4'!$T$3:$T$501,'A.3 RASHODI FUNK'!$A71,'Unos rashoda P4'!H$3:H$501)</f>
        <v>0</v>
      </c>
      <c r="F71" s="343">
        <f>SUMIF('Unos rashoda i izdataka'!$R$3:$R$501,'A.3 RASHODI FUNK'!$A71,'Unos rashoda i izdataka'!K$3:K$501)+SUMIF('Unos rashoda P4'!$T$3:$T$501,'A.3 RASHODI FUNK'!$A71,'Unos rashoda P4'!I$3:I$501)</f>
        <v>0</v>
      </c>
      <c r="G71" s="343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23815 SVEUČILIŠTE U ZADRU</v>
      </c>
    </row>
    <row r="72" spans="1:8">
      <c r="A72" s="225">
        <v>96</v>
      </c>
      <c r="B72" s="25" t="s">
        <v>3940</v>
      </c>
      <c r="C72" s="343"/>
      <c r="D72" s="343"/>
      <c r="E72" s="343">
        <f>SUMIF('Unos rashoda i izdataka'!$R$3:$R$501,'A.3 RASHODI FUNK'!$A72,'Unos rashoda i izdataka'!J$3:J$501)+SUMIF('Unos rashoda P4'!$T$3:$T$501,'A.3 RASHODI FUNK'!$A72,'Unos rashoda P4'!H$3:H$501)</f>
        <v>0</v>
      </c>
      <c r="F72" s="343">
        <f>SUMIF('Unos rashoda i izdataka'!$R$3:$R$501,'A.3 RASHODI FUNK'!$A72,'Unos rashoda i izdataka'!K$3:K$501)+SUMIF('Unos rashoda P4'!$T$3:$T$501,'A.3 RASHODI FUNK'!$A72,'Unos rashoda P4'!I$3:I$501)</f>
        <v>0</v>
      </c>
      <c r="G72" s="343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23815 SVEUČILIŠTE U ZADRU</v>
      </c>
    </row>
    <row r="73" spans="1:8">
      <c r="A73" s="225">
        <v>97</v>
      </c>
      <c r="B73" s="25" t="s">
        <v>3926</v>
      </c>
      <c r="C73" s="343"/>
      <c r="D73" s="343"/>
      <c r="E73" s="343">
        <f>SUMIF('Unos rashoda i izdataka'!$R$3:$R$501,'A.3 RASHODI FUNK'!$A73,'Unos rashoda i izdataka'!J$3:J$501)+SUMIF('Unos rashoda P4'!$T$3:$T$501,'A.3 RASHODI FUNK'!$A73,'Unos rashoda P4'!H$3:H$501)</f>
        <v>0</v>
      </c>
      <c r="F73" s="343">
        <f>SUMIF('Unos rashoda i izdataka'!$R$3:$R$501,'A.3 RASHODI FUNK'!$A73,'Unos rashoda i izdataka'!K$3:K$501)+SUMIF('Unos rashoda P4'!$T$3:$T$501,'A.3 RASHODI FUNK'!$A73,'Unos rashoda P4'!I$3:I$501)</f>
        <v>0</v>
      </c>
      <c r="G73" s="343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23815 SVEUČILIŠTE U ZADRU</v>
      </c>
    </row>
    <row r="74" spans="1:8">
      <c r="A74" s="225">
        <v>98</v>
      </c>
      <c r="B74" s="25" t="s">
        <v>3928</v>
      </c>
      <c r="C74" s="343"/>
      <c r="D74" s="343"/>
      <c r="E74" s="343">
        <f>SUMIF('Unos rashoda i izdataka'!$R$3:$R$501,'A.3 RASHODI FUNK'!$A74,'Unos rashoda i izdataka'!J$3:J$501)+SUMIF('Unos rashoda P4'!$T$3:$T$501,'A.3 RASHODI FUNK'!$A74,'Unos rashoda P4'!H$3:H$501)</f>
        <v>0</v>
      </c>
      <c r="F74" s="343">
        <f>SUMIF('Unos rashoda i izdataka'!$R$3:$R$501,'A.3 RASHODI FUNK'!$A74,'Unos rashoda i izdataka'!K$3:K$501)+SUMIF('Unos rashoda P4'!$T$3:$T$501,'A.3 RASHODI FUNK'!$A74,'Unos rashoda P4'!I$3:I$501)</f>
        <v>0</v>
      </c>
      <c r="G74" s="343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23815 SVEUČILIŠTE U ZADRU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23815 SVEUČILIŠTE U ZADRU</v>
      </c>
    </row>
    <row r="76" spans="1:8">
      <c r="A76" s="225">
        <v>101</v>
      </c>
      <c r="B76" s="25" t="s">
        <v>4025</v>
      </c>
      <c r="C76" s="343"/>
      <c r="D76" s="343"/>
      <c r="E76" s="343">
        <f>SUMIF('Unos rashoda i izdataka'!$R$3:$R$501,'A.3 RASHODI FUNK'!$A76,'Unos rashoda i izdataka'!J$3:J$501)+SUMIF('Unos rashoda P4'!$T$3:$T$501,'A.3 RASHODI FUNK'!$A76,'Unos rashoda P4'!H$3:H$501)</f>
        <v>0</v>
      </c>
      <c r="F76" s="343">
        <f>SUMIF('Unos rashoda i izdataka'!$R$3:$R$501,'A.3 RASHODI FUNK'!$A76,'Unos rashoda i izdataka'!K$3:K$501)+SUMIF('Unos rashoda P4'!$T$3:$T$501,'A.3 RASHODI FUNK'!$A76,'Unos rashoda P4'!I$3:I$501)</f>
        <v>0</v>
      </c>
      <c r="G76" s="343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23815 SVEUČILIŠTE U ZADRU</v>
      </c>
    </row>
    <row r="77" spans="1:8">
      <c r="A77" s="225">
        <v>102</v>
      </c>
      <c r="B77" s="25" t="s">
        <v>4026</v>
      </c>
      <c r="C77" s="343"/>
      <c r="D77" s="343"/>
      <c r="E77" s="343">
        <f>SUMIF('Unos rashoda i izdataka'!$R$3:$R$501,'A.3 RASHODI FUNK'!$A77,'Unos rashoda i izdataka'!J$3:J$501)+SUMIF('Unos rashoda P4'!$T$3:$T$501,'A.3 RASHODI FUNK'!$A77,'Unos rashoda P4'!H$3:H$501)</f>
        <v>0</v>
      </c>
      <c r="F77" s="343">
        <f>SUMIF('Unos rashoda i izdataka'!$R$3:$R$501,'A.3 RASHODI FUNK'!$A77,'Unos rashoda i izdataka'!K$3:K$501)+SUMIF('Unos rashoda P4'!$T$3:$T$501,'A.3 RASHODI FUNK'!$A77,'Unos rashoda P4'!I$3:I$501)</f>
        <v>0</v>
      </c>
      <c r="G77" s="343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23815 SVEUČILIŠTE U ZADRU</v>
      </c>
    </row>
    <row r="78" spans="1:8">
      <c r="A78" s="225">
        <v>103</v>
      </c>
      <c r="B78" s="25" t="s">
        <v>4027</v>
      </c>
      <c r="C78" s="343"/>
      <c r="D78" s="343"/>
      <c r="E78" s="343">
        <f>SUMIF('Unos rashoda i izdataka'!$R$3:$R$501,'A.3 RASHODI FUNK'!$A78,'Unos rashoda i izdataka'!J$3:J$501)+SUMIF('Unos rashoda P4'!$T$3:$T$501,'A.3 RASHODI FUNK'!$A78,'Unos rashoda P4'!H$3:H$501)</f>
        <v>0</v>
      </c>
      <c r="F78" s="343">
        <f>SUMIF('Unos rashoda i izdataka'!$R$3:$R$501,'A.3 RASHODI FUNK'!$A78,'Unos rashoda i izdataka'!K$3:K$501)+SUMIF('Unos rashoda P4'!$T$3:$T$501,'A.3 RASHODI FUNK'!$A78,'Unos rashoda P4'!I$3:I$501)</f>
        <v>0</v>
      </c>
      <c r="G78" s="343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23815 SVEUČILIŠTE U ZADRU</v>
      </c>
    </row>
    <row r="79" spans="1:8">
      <c r="A79" s="225">
        <v>104</v>
      </c>
      <c r="B79" s="25" t="s">
        <v>4028</v>
      </c>
      <c r="C79" s="343"/>
      <c r="D79" s="343"/>
      <c r="E79" s="343">
        <f>SUMIF('Unos rashoda i izdataka'!$R$3:$R$501,'A.3 RASHODI FUNK'!$A79,'Unos rashoda i izdataka'!J$3:J$501)+SUMIF('Unos rashoda P4'!$T$3:$T$501,'A.3 RASHODI FUNK'!$A79,'Unos rashoda P4'!H$3:H$501)</f>
        <v>0</v>
      </c>
      <c r="F79" s="343">
        <f>SUMIF('Unos rashoda i izdataka'!$R$3:$R$501,'A.3 RASHODI FUNK'!$A79,'Unos rashoda i izdataka'!K$3:K$501)+SUMIF('Unos rashoda P4'!$T$3:$T$501,'A.3 RASHODI FUNK'!$A79,'Unos rashoda P4'!I$3:I$501)</f>
        <v>0</v>
      </c>
      <c r="G79" s="343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23815 SVEUČILIŠTE U ZADRU</v>
      </c>
    </row>
    <row r="80" spans="1:8">
      <c r="A80" s="225">
        <v>105</v>
      </c>
      <c r="B80" s="25" t="s">
        <v>4029</v>
      </c>
      <c r="C80" s="343"/>
      <c r="D80" s="343"/>
      <c r="E80" s="343">
        <f>SUMIF('Unos rashoda i izdataka'!$R$3:$R$501,'A.3 RASHODI FUNK'!$A80,'Unos rashoda i izdataka'!J$3:J$501)+SUMIF('Unos rashoda P4'!$T$3:$T$501,'A.3 RASHODI FUNK'!$A80,'Unos rashoda P4'!H$3:H$501)</f>
        <v>0</v>
      </c>
      <c r="F80" s="343">
        <f>SUMIF('Unos rashoda i izdataka'!$R$3:$R$501,'A.3 RASHODI FUNK'!$A80,'Unos rashoda i izdataka'!K$3:K$501)+SUMIF('Unos rashoda P4'!$T$3:$T$501,'A.3 RASHODI FUNK'!$A80,'Unos rashoda P4'!I$3:I$501)</f>
        <v>0</v>
      </c>
      <c r="G80" s="343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23815 SVEUČILIŠTE U ZADRU</v>
      </c>
    </row>
    <row r="81" spans="1:8">
      <c r="A81" s="225">
        <v>106</v>
      </c>
      <c r="B81" s="25" t="s">
        <v>4030</v>
      </c>
      <c r="C81" s="343"/>
      <c r="D81" s="343"/>
      <c r="E81" s="343">
        <f>SUMIF('Unos rashoda i izdataka'!$R$3:$R$501,'A.3 RASHODI FUNK'!$A81,'Unos rashoda i izdataka'!J$3:J$501)+SUMIF('Unos rashoda P4'!$T$3:$T$501,'A.3 RASHODI FUNK'!$A81,'Unos rashoda P4'!H$3:H$501)</f>
        <v>0</v>
      </c>
      <c r="F81" s="343">
        <f>SUMIF('Unos rashoda i izdataka'!$R$3:$R$501,'A.3 RASHODI FUNK'!$A81,'Unos rashoda i izdataka'!K$3:K$501)+SUMIF('Unos rashoda P4'!$T$3:$T$501,'A.3 RASHODI FUNK'!$A81,'Unos rashoda P4'!I$3:I$501)</f>
        <v>0</v>
      </c>
      <c r="G81" s="343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23815 SVEUČILIŠTE U ZADRU</v>
      </c>
    </row>
    <row r="82" spans="1:8" ht="25.5">
      <c r="A82" s="225">
        <v>107</v>
      </c>
      <c r="B82" s="25" t="s">
        <v>4031</v>
      </c>
      <c r="C82" s="343"/>
      <c r="D82" s="343"/>
      <c r="E82" s="343">
        <f>SUMIF('Unos rashoda i izdataka'!$R$3:$R$501,'A.3 RASHODI FUNK'!$A82,'Unos rashoda i izdataka'!J$3:J$501)+SUMIF('Unos rashoda P4'!$T$3:$T$501,'A.3 RASHODI FUNK'!$A82,'Unos rashoda P4'!H$3:H$501)</f>
        <v>0</v>
      </c>
      <c r="F82" s="343">
        <f>SUMIF('Unos rashoda i izdataka'!$R$3:$R$501,'A.3 RASHODI FUNK'!$A82,'Unos rashoda i izdataka'!K$3:K$501)+SUMIF('Unos rashoda P4'!$T$3:$T$501,'A.3 RASHODI FUNK'!$A82,'Unos rashoda P4'!I$3:I$501)</f>
        <v>0</v>
      </c>
      <c r="G82" s="343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23815 SVEUČILIŠTE U ZADRU</v>
      </c>
    </row>
    <row r="83" spans="1:8">
      <c r="A83" s="225">
        <v>108</v>
      </c>
      <c r="B83" s="25" t="s">
        <v>4032</v>
      </c>
      <c r="C83" s="343"/>
      <c r="D83" s="343"/>
      <c r="E83" s="343">
        <f>SUMIF('Unos rashoda i izdataka'!$R$3:$R$501,'A.3 RASHODI FUNK'!$A83,'Unos rashoda i izdataka'!J$3:J$501)+SUMIF('Unos rashoda P4'!$T$3:$T$501,'A.3 RASHODI FUNK'!$A83,'Unos rashoda P4'!H$3:H$501)</f>
        <v>0</v>
      </c>
      <c r="F83" s="343">
        <f>SUMIF('Unos rashoda i izdataka'!$R$3:$R$501,'A.3 RASHODI FUNK'!$A83,'Unos rashoda i izdataka'!K$3:K$501)+SUMIF('Unos rashoda P4'!$T$3:$T$501,'A.3 RASHODI FUNK'!$A83,'Unos rashoda P4'!I$3:I$501)</f>
        <v>0</v>
      </c>
      <c r="G83" s="343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23815 SVEUČILIŠTE U ZADRU</v>
      </c>
    </row>
    <row r="84" spans="1:8" ht="25.5">
      <c r="A84" s="225">
        <v>109</v>
      </c>
      <c r="B84" s="25" t="s">
        <v>4033</v>
      </c>
      <c r="C84" s="343"/>
      <c r="D84" s="343"/>
      <c r="E84" s="343">
        <f>SUMIF('Unos rashoda i izdataka'!$R$3:$R$501,'A.3 RASHODI FUNK'!$A84,'Unos rashoda i izdataka'!J$3:J$501)+SUMIF('Unos rashoda P4'!$T$3:$T$501,'A.3 RASHODI FUNK'!$A84,'Unos rashoda P4'!H$3:H$501)</f>
        <v>0</v>
      </c>
      <c r="F84" s="343">
        <f>SUMIF('Unos rashoda i izdataka'!$R$3:$R$501,'A.3 RASHODI FUNK'!$A84,'Unos rashoda i izdataka'!K$3:K$501)+SUMIF('Unos rashoda P4'!$T$3:$T$501,'A.3 RASHODI FUNK'!$A84,'Unos rashoda P4'!I$3:I$501)</f>
        <v>0</v>
      </c>
      <c r="G84" s="343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23815 SVEUČILIŠTE U ZADRU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5" t="s">
        <v>3883</v>
      </c>
      <c r="B2" s="395"/>
      <c r="C2" s="395"/>
      <c r="D2" s="395"/>
      <c r="E2" s="395"/>
      <c r="F2" s="395"/>
      <c r="G2" s="395"/>
      <c r="H2" s="395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5" t="s">
        <v>3909</v>
      </c>
      <c r="B4" s="395"/>
      <c r="C4" s="395"/>
      <c r="D4" s="395"/>
      <c r="E4" s="395"/>
      <c r="F4" s="395"/>
      <c r="G4" s="395"/>
      <c r="H4" s="395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5" t="s">
        <v>4809</v>
      </c>
      <c r="B6" s="395"/>
      <c r="C6" s="395"/>
      <c r="D6" s="395"/>
      <c r="E6" s="395"/>
      <c r="F6" s="395"/>
      <c r="G6" s="395"/>
      <c r="H6" s="395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6" t="s">
        <v>4778</v>
      </c>
      <c r="B8" s="397"/>
      <c r="C8" s="398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399">
        <v>1</v>
      </c>
      <c r="B9" s="400"/>
      <c r="C9" s="401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37">
        <f t="shared" ref="D10:E10" si="0">SUM(D11:D14)</f>
        <v>0</v>
      </c>
      <c r="E10" s="337">
        <f t="shared" si="0"/>
        <v>0</v>
      </c>
      <c r="F10" s="337">
        <f>SUM(F11:F14)</f>
        <v>0</v>
      </c>
      <c r="G10" s="337">
        <f t="shared" ref="G10:H10" si="1">SUM(G11:G14)</f>
        <v>0</v>
      </c>
      <c r="H10" s="337">
        <f t="shared" si="1"/>
        <v>0</v>
      </c>
      <c r="I10" s="315" t="str">
        <f>'OPĆI DIO'!$C$1</f>
        <v>23815 SVEUČILIŠTE U ZADRU</v>
      </c>
    </row>
    <row r="11" spans="1:10">
      <c r="A11" s="261"/>
      <c r="B11" s="262">
        <v>81</v>
      </c>
      <c r="C11" s="262" t="s">
        <v>3903</v>
      </c>
      <c r="D11" s="335"/>
      <c r="E11" s="335"/>
      <c r="F11" s="334">
        <f>SUMIF('Unos prihoda i primitaka'!$L$3:$L$501,$B11,'Unos prihoda i primitaka'!G$3:G$501)</f>
        <v>0</v>
      </c>
      <c r="G11" s="334">
        <f>SUMIF('Unos prihoda i primitaka'!$L$3:$L$501,$B11,'Unos prihoda i primitaka'!H$3:H$501)</f>
        <v>0</v>
      </c>
      <c r="H11" s="334">
        <f>SUMIF('Unos prihoda i primitaka'!$L$3:$L$501,$B11,'Unos prihoda i primitaka'!I$3:I$501)</f>
        <v>0</v>
      </c>
      <c r="I11" s="315" t="str">
        <f>'OPĆI DIO'!$C$1</f>
        <v>23815 SVEUČILIŠTE U ZADRU</v>
      </c>
    </row>
    <row r="12" spans="1:10">
      <c r="A12" s="261"/>
      <c r="B12" s="262">
        <v>82</v>
      </c>
      <c r="C12" s="262" t="s">
        <v>3904</v>
      </c>
      <c r="D12" s="335"/>
      <c r="E12" s="335"/>
      <c r="F12" s="334">
        <f>SUMIF('Unos prihoda i primitaka'!$L$3:$L$501,$B12,'Unos prihoda i primitaka'!G$3:G$501)</f>
        <v>0</v>
      </c>
      <c r="G12" s="334">
        <f>SUMIF('Unos prihoda i primitaka'!$L$3:$L$501,$B12,'Unos prihoda i primitaka'!H$3:H$501)</f>
        <v>0</v>
      </c>
      <c r="H12" s="334">
        <f>SUMIF('Unos prihoda i primitaka'!$L$3:$L$501,$B12,'Unos prihoda i primitaka'!I$3:I$501)</f>
        <v>0</v>
      </c>
      <c r="I12" s="315" t="str">
        <f>'OPĆI DIO'!$C$1</f>
        <v>23815 SVEUČILIŠTE U ZADRU</v>
      </c>
    </row>
    <row r="13" spans="1:10">
      <c r="A13" s="261"/>
      <c r="B13" s="262">
        <v>83</v>
      </c>
      <c r="C13" s="262" t="s">
        <v>3905</v>
      </c>
      <c r="D13" s="335"/>
      <c r="E13" s="335"/>
      <c r="F13" s="334">
        <f>SUMIF('Unos prihoda i primitaka'!$L$3:$L$501,$B13,'Unos prihoda i primitaka'!G$3:G$501)</f>
        <v>0</v>
      </c>
      <c r="G13" s="334">
        <f>SUMIF('Unos prihoda i primitaka'!$L$3:$L$501,$B13,'Unos prihoda i primitaka'!H$3:H$501)</f>
        <v>0</v>
      </c>
      <c r="H13" s="334">
        <f>SUMIF('Unos prihoda i primitaka'!$L$3:$L$501,$B13,'Unos prihoda i primitaka'!I$3:I$501)</f>
        <v>0</v>
      </c>
      <c r="I13" s="315" t="str">
        <f>'OPĆI DIO'!$C$1</f>
        <v>23815 SVEUČILIŠTE U ZADRU</v>
      </c>
    </row>
    <row r="14" spans="1:10">
      <c r="A14" s="261"/>
      <c r="B14" s="262">
        <v>84</v>
      </c>
      <c r="C14" s="262" t="s">
        <v>3906</v>
      </c>
      <c r="D14" s="335"/>
      <c r="E14" s="335"/>
      <c r="F14" s="334">
        <f>SUMIF('Unos prihoda i primitaka'!$L$3:$L$501,$B14,'Unos prihoda i primitaka'!G$3:G$501)</f>
        <v>0</v>
      </c>
      <c r="G14" s="334">
        <f>SUMIF('Unos prihoda i primitaka'!$L$3:$L$501,$B14,'Unos prihoda i primitaka'!H$3:H$501)</f>
        <v>0</v>
      </c>
      <c r="H14" s="334">
        <f>SUMIF('Unos prihoda i primitaka'!$L$3:$L$501,$B14,'Unos prihoda i primitaka'!I$3:I$501)</f>
        <v>0</v>
      </c>
      <c r="I14" s="315" t="str">
        <f>'OPĆI DIO'!$C$1</f>
        <v>23815 SVEUČILIŠTE U ZADRU</v>
      </c>
    </row>
    <row r="15" spans="1:10" s="315" customFormat="1">
      <c r="A15" s="263">
        <v>5</v>
      </c>
      <c r="B15" s="264"/>
      <c r="C15" s="265" t="s">
        <v>4811</v>
      </c>
      <c r="D15" s="337">
        <f t="shared" ref="D15:E15" si="2">SUM(D16:D19)</f>
        <v>0</v>
      </c>
      <c r="E15" s="337">
        <f t="shared" si="2"/>
        <v>0</v>
      </c>
      <c r="F15" s="337">
        <f>SUM(F16:F19)</f>
        <v>0</v>
      </c>
      <c r="G15" s="337">
        <f t="shared" ref="G15" si="3">SUM(G16:G19)</f>
        <v>0</v>
      </c>
      <c r="H15" s="337">
        <f t="shared" ref="H15" si="4">SUM(H16:H19)</f>
        <v>0</v>
      </c>
      <c r="I15" s="315" t="str">
        <f>'OPĆI DIO'!$C$1</f>
        <v>23815 SVEUČILIŠTE U ZADRU</v>
      </c>
    </row>
    <row r="16" spans="1:10">
      <c r="A16" s="262"/>
      <c r="B16" s="262">
        <v>51</v>
      </c>
      <c r="C16" s="266" t="s">
        <v>253</v>
      </c>
      <c r="D16" s="335"/>
      <c r="E16" s="335"/>
      <c r="F16" s="336">
        <f>SUMIF('Unos rashoda i izdataka'!$P$3:$P$501,$B16,'Unos rashoda i izdataka'!J$3:J$501)+SUMIF('Unos rashoda P4'!$S$3:$S$501,$B16,'Unos rashoda P4'!H$3:H$501)</f>
        <v>0</v>
      </c>
      <c r="G16" s="336">
        <f>SUMIF('Unos rashoda i izdataka'!$P$3:$P$501,$B16,'Unos rashoda i izdataka'!K$3:K$501)+SUMIF('Unos rashoda P4'!$S$3:$S$501,$B16,'Unos rashoda P4'!I$3:I$501)</f>
        <v>0</v>
      </c>
      <c r="H16" s="336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23815 SVEUČILIŠTE U ZADRU</v>
      </c>
    </row>
    <row r="17" spans="1:9" ht="25.5">
      <c r="A17" s="262"/>
      <c r="B17" s="262">
        <v>54</v>
      </c>
      <c r="C17" s="266" t="s">
        <v>254</v>
      </c>
      <c r="D17" s="335"/>
      <c r="E17" s="335"/>
      <c r="F17" s="336">
        <f>SUMIF('Unos rashoda i izdataka'!$P$3:$P$501,$B17,'Unos rashoda i izdataka'!J$3:J$501)+SUMIF('Unos rashoda P4'!$S$3:$S$501,$B17,'Unos rashoda P4'!H$3:H$501)</f>
        <v>0</v>
      </c>
      <c r="G17" s="336">
        <f>SUMIF('Unos rashoda i izdataka'!$P$3:$P$501,$B17,'Unos rashoda i izdataka'!K$3:K$501)+SUMIF('Unos rashoda P4'!$S$3:$S$501,$B17,'Unos rashoda P4'!I$3:I$501)</f>
        <v>0</v>
      </c>
      <c r="H17" s="336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23815 SVEUČILIŠTE U ZADRU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Maja Pogorelić Bajlo</cp:lastModifiedBy>
  <cp:lastPrinted>2023-12-14T13:48:38Z</cp:lastPrinted>
  <dcterms:created xsi:type="dcterms:W3CDTF">2018-09-10T07:36:17Z</dcterms:created>
  <dcterms:modified xsi:type="dcterms:W3CDTF">2023-12-20T08:11:30Z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